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EIL PDF\"/>
    </mc:Choice>
  </mc:AlternateContent>
  <xr:revisionPtr revIDLastSave="0" documentId="13_ncr:1_{9F3B8BF7-8A39-4924-A998-E425E3BC32A5}" xr6:coauthVersionLast="47" xr6:coauthVersionMax="47" xr10:uidLastSave="{00000000-0000-0000-0000-000000000000}"/>
  <bookViews>
    <workbookView xWindow="-120" yWindow="-120" windowWidth="24240" windowHeight="13020" tabRatio="851" firstSheet="1" activeTab="2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51" i="18" s="1"/>
  <c r="H42" i="18"/>
  <c r="H31" i="18"/>
  <c r="H14" i="18"/>
  <c r="H19" i="18" s="1"/>
  <c r="H33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52" i="17" s="1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I2" i="16"/>
  <c r="F6" i="16" s="1"/>
  <c r="H6" i="16" s="1"/>
  <c r="I2" i="18"/>
  <c r="F5" i="18" s="1"/>
  <c r="H5" i="18" s="1"/>
  <c r="I2" i="17"/>
  <c r="F5" i="17" s="1"/>
  <c r="H5" i="17" s="1"/>
  <c r="R2" i="29"/>
  <c r="T9" i="29" s="1"/>
  <c r="Q9" i="29" s="1"/>
  <c r="N9" i="29" s="1"/>
  <c r="K9" i="29" s="1"/>
  <c r="H9" i="29" s="1"/>
  <c r="F51" i="18" l="1"/>
  <c r="F53" i="18" s="1"/>
  <c r="H55" i="18"/>
  <c r="H65" i="18" s="1"/>
  <c r="F33" i="18"/>
  <c r="F55" i="18" s="1"/>
  <c r="F65" i="18" s="1"/>
  <c r="F36" i="17"/>
  <c r="F35" i="18" s="1"/>
  <c r="F33" i="16"/>
  <c r="H33" i="16"/>
  <c r="H10" i="16"/>
  <c r="F10" i="16"/>
  <c r="H43" i="15"/>
  <c r="F43" i="15"/>
  <c r="F10" i="15"/>
  <c r="H10" i="15"/>
  <c r="H66" i="15" s="1"/>
  <c r="T9" i="23"/>
  <c r="Q9" i="23"/>
  <c r="N9" i="23"/>
  <c r="H9" i="23"/>
  <c r="H54" i="17"/>
  <c r="H53" i="18"/>
  <c r="F54" i="17"/>
  <c r="K10" i="23"/>
  <c r="N10" i="23"/>
  <c r="Q10" i="23"/>
  <c r="F66" i="15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38" i="17" l="1"/>
  <c r="F56" i="17"/>
  <c r="F57" i="18" s="1"/>
  <c r="F57" i="16"/>
  <c r="H57" i="16"/>
  <c r="H38" i="17"/>
  <c r="H35" i="18"/>
  <c r="H56" i="17"/>
  <c r="F65" i="17" l="1"/>
  <c r="F58" i="17"/>
  <c r="H58" i="17"/>
  <c r="H57" i="18"/>
  <c r="H65" i="17"/>
</calcChain>
</file>

<file path=xl/sharedStrings.xml><?xml version="1.0" encoding="utf-8"?>
<sst xmlns="http://schemas.openxmlformats.org/spreadsheetml/2006/main" count="550" uniqueCount="356">
  <si>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</si>
  <si>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</si>
  <si>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</si>
  <si>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</si>
  <si>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</si>
  <si>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</si>
  <si>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</si>
  <si>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</si>
  <si>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</si>
  <si>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</si>
  <si>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</si>
  <si>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</si>
  <si>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</si>
  <si>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</si>
  <si>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</si>
  <si>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</si>
  <si>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</si>
  <si>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</si>
  <si>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</si>
  <si>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</si>
  <si>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</si>
  <si>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</si>
  <si>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</si>
  <si>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</si>
  <si>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</si>
  <si>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</si>
  <si>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</si>
  <si>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</si>
  <si>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</si>
  <si>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</si>
  <si>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</si>
  <si>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</si>
  <si>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</si>
  <si>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</si>
  <si>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</si>
  <si>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</si>
  <si>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</si>
  <si>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</si>
  <si>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</si>
  <si>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</si>
  <si>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</si>
  <si>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</si>
  <si>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</si>
  <si>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</si>
  <si>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</si>
  <si>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</si>
  <si>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</si>
  <si>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</si>
  <si>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</si>
  <si>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</si>
  <si>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</si>
  <si>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</si>
  <si>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</si>
  <si>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</si>
  <si>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</si>
  <si>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</si>
  <si>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</si>
  <si>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</si>
  <si>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</si>
  <si>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</si>
  <si>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</si>
  <si>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</si>
  <si>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</si>
  <si>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</si>
  <si>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</si>
  <si>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</si>
  <si>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</si>
  <si>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</si>
  <si>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</si>
  <si>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</si>
  <si>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</si>
  <si>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</si>
  <si>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</si>
  <si>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</si>
  <si>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</si>
  <si>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</si>
  <si>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</si>
  <si>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</si>
  <si>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</si>
  <si>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</si>
  <si>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</si>
  <si>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</si>
  <si>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</si>
  <si>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</si>
  <si>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</si>
  <si>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</si>
  <si>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</si>
  <si>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</si>
  <si>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</si>
  <si>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</si>
  <si>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</si>
  <si>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</si>
  <si>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</si>
  <si>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</si>
  <si>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</si>
  <si>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</si>
  <si>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</si>
  <si>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</si>
  <si>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</si>
  <si>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</si>
  <si>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</si>
  <si>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</si>
  <si>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</si>
  <si>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</si>
  <si>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</si>
  <si>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</si>
  <si>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</si>
  <si>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</si>
  <si>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</si>
  <si>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</si>
  <si>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</si>
  <si>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</si>
  <si>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</si>
  <si>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</si>
  <si>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</si>
  <si>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</si>
  <si>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</si>
  <si>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</si>
  <si>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</si>
  <si>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</si>
  <si>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</si>
  <si>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</si>
  <si>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</si>
  <si>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</si>
  <si>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</si>
  <si>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</si>
  <si>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</si>
  <si>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</si>
  <si>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</si>
  <si>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</si>
  <si>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</si>
  <si>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</si>
  <si>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</si>
  <si>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</si>
  <si>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</si>
  <si>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</si>
  <si>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</si>
  <si>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</si>
  <si>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</si>
  <si>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</si>
  <si>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</si>
  <si>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</si>
  <si>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</si>
  <si>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</si>
  <si>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</si>
  <si>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</si>
  <si>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</si>
  <si>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</si>
  <si>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</si>
  <si>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</si>
  <si>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</si>
  <si>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</si>
  <si>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</si>
  <si>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</si>
  <si>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</si>
  <si>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</si>
  <si>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</si>
  <si>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</si>
  <si>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</si>
  <si>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</si>
  <si>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</si>
  <si>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</si>
  <si>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</si>
  <si>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</si>
  <si>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</si>
  <si>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</si>
  <si>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</si>
  <si>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</si>
  <si>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</si>
  <si>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</si>
  <si>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</si>
  <si>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</si>
  <si>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</si>
  <si>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</si>
  <si>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</si>
  <si>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</si>
  <si>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</si>
  <si>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</si>
  <si>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</si>
  <si>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</si>
  <si>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</si>
  <si>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</si>
  <si>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</si>
  <si>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</si>
  <si>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</si>
  <si>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</si>
  <si>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</si>
  <si>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</si>
  <si>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</si>
  <si>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</si>
  <si>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</si>
  <si>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</si>
  <si>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</si>
  <si>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</si>
  <si>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</si>
  <si>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</si>
  <si>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</si>
  <si>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</si>
  <si>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</si>
  <si>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</si>
  <si>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</si>
  <si>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</si>
  <si>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</si>
  <si>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</si>
  <si>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</si>
  <si>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</si>
  <si>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</si>
  <si>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</si>
  <si>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</si>
  <si>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</si>
  <si>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</si>
  <si>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</si>
  <si>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</si>
  <si>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</si>
  <si>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</si>
  <si>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</si>
  <si>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</si>
  <si>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</si>
  <si>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</si>
  <si>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</si>
  <si>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</si>
  <si>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</si>
  <si>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</si>
  <si>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</si>
  <si>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</si>
  <si>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</si>
  <si>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</si>
  <si>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</si>
  <si>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</si>
  <si>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</si>
  <si>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</si>
  <si>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</si>
  <si>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</si>
  <si>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</si>
  <si>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</si>
  <si>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</si>
  <si>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</si>
  <si>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</si>
  <si>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</si>
  <si>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</si>
  <si>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</si>
  <si>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</si>
  <si>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</si>
  <si>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</si>
  <si>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</si>
  <si>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</si>
  <si>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</si>
  <si>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</si>
  <si>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</si>
  <si>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</si>
  <si>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</si>
  <si>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</si>
  <si>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</si>
  <si>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</si>
  <si>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</si>
  <si>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</si>
  <si>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</si>
  <si>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</si>
  <si>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</si>
  <si>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</si>
  <si>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</si>
  <si>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</si>
  <si>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</si>
  <si>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</si>
  <si>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</si>
  <si>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</si>
  <si>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</si>
  <si>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</si>
  <si>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</si>
  <si>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</si>
  <si>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</si>
  <si>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</si>
  <si>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</si>
  <si>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</si>
  <si>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</si>
  <si>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</si>
  <si>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</si>
  <si>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</si>
  <si>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</si>
  <si>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</si>
  <si>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</si>
  <si>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</si>
  <si>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</si>
  <si>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</si>
  <si>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</si>
  <si>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</si>
  <si>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</si>
  <si>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</si>
  <si>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</si>
  <si>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</si>
  <si>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</si>
  <si>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</si>
  <si>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</si>
  <si>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</si>
  <si>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</si>
  <si>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</si>
  <si>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</si>
  <si>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</si>
  <si>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</si>
  <si>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</si>
  <si>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</si>
  <si>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</si>
  <si>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</si>
  <si>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</si>
  <si>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</si>
  <si>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</si>
  <si>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</si>
  <si>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</si>
  <si>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</si>
  <si>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</si>
  <si>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</si>
  <si>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</si>
  <si>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</si>
  <si>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</si>
  <si>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</si>
  <si>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</si>
  <si>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</si>
  <si>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</si>
  <si>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</si>
  <si>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</si>
  <si>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</si>
  <si>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</si>
  <si>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</si>
  <si>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</si>
  <si>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</si>
  <si>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</si>
  <si>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</si>
  <si>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</si>
  <si>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</si>
  <si>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</si>
  <si>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</si>
  <si>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</si>
  <si>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</si>
  <si>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</si>
  <si>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</si>
  <si>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</si>
  <si>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</si>
  <si>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</si>
  <si>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</si>
  <si>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</si>
  <si>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</si>
  <si>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</si>
  <si>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</si>
  <si>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</si>
  <si>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</si>
  <si>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</si>
  <si>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23/04/2024</t>
  </si>
  <si>
    <t>Compte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</si>
  <si>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</si>
  <si>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</si>
  <si>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</si>
  <si>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</si>
  <si>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</si>
  <si>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</si>
  <si>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</si>
  <si>
    <t>12/06/2024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</si>
</sst>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5098.2999999998137</c:v>
                </c:pt>
                <c:pt idx="1">
                  <c:v>5283.3700000005774</c:v>
                </c:pt>
                <c:pt idx="2">
                  <c:v>49092.990000000224</c:v>
                </c:pt>
                <c:pt idx="3">
                  <c:v>69585.549999999814</c:v>
                </c:pt>
                <c:pt idx="4">
                  <c:v>46640.580000001006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1344322.2199999993</c:v>
                </c:pt>
                <c:pt idx="1">
                  <c:v>1357068.5100000002</c:v>
                </c:pt>
                <c:pt idx="2">
                  <c:v>1417335.08</c:v>
                </c:pt>
                <c:pt idx="3">
                  <c:v>1097625.8999999994</c:v>
                </c:pt>
                <c:pt idx="4">
                  <c:v>571051.4000000013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3580719.98</c:v>
                </c:pt>
                <c:pt idx="1">
                  <c:v>3326964.5399999996</c:v>
                </c:pt>
                <c:pt idx="2">
                  <c:v>4095472.37</c:v>
                </c:pt>
                <c:pt idx="3">
                  <c:v>3614295.1900000004</c:v>
                </c:pt>
                <c:pt idx="4">
                  <c:v>4429957.0199999996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3585818.28</c:v>
                </c:pt>
                <c:pt idx="1">
                  <c:v>3332247.91</c:v>
                </c:pt>
                <c:pt idx="2">
                  <c:v>4144565.3600000003</c:v>
                </c:pt>
                <c:pt idx="3">
                  <c:v>3683880.74</c:v>
                </c:pt>
                <c:pt idx="4">
                  <c:v>4476597.6000000006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779247.36</c:v>
                </c:pt>
                <c:pt idx="1">
                  <c:v>1379060.62</c:v>
                </c:pt>
                <c:pt idx="2">
                  <c:v>522094.46</c:v>
                </c:pt>
                <c:pt idx="3">
                  <c:v>452802.79</c:v>
                </c:pt>
                <c:pt idx="4">
                  <c:v>2911792.24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691005.25</c:v>
                </c:pt>
                <c:pt idx="1">
                  <c:v>555060.94999999995</c:v>
                </c:pt>
                <c:pt idx="2">
                  <c:v>232119.55000000002</c:v>
                </c:pt>
                <c:pt idx="3">
                  <c:v>346274.11</c:v>
                </c:pt>
                <c:pt idx="4">
                  <c:v>922719.58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opLeftCell="A25" zoomScaleNormal="100" workbookViewId="0">
      <selection activeCell="H25" sqref="H25:J25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8" t="s">
        <v>295</v>
      </c>
      <c r="B1" s="269"/>
      <c r="C1" s="269"/>
      <c r="D1" s="265" t="s">
        <v>341</v>
      </c>
      <c r="E1" s="265"/>
      <c r="F1" s="265"/>
      <c r="G1" s="265"/>
      <c r="H1" s="265"/>
      <c r="I1" s="265"/>
      <c r="J1" s="575" t="s">
        <v>342</v>
      </c>
      <c r="K1" s="263"/>
      <c r="L1" s="263"/>
      <c r="M1" s="263"/>
      <c r="N1" s="263"/>
      <c r="O1" s="263"/>
      <c r="P1" s="244" t="s">
        <v>12</v>
      </c>
      <c r="Q1" s="245"/>
      <c r="R1" s="240"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">
        <v>1</v>
      </c>
      <c r="Q2" s="247"/>
      <c r="R2" s="242">
        <f>N27</f>
        <v>2023</v>
      </c>
      <c r="S2" s="243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">
        <v>33</v>
      </c>
      <c r="Q3" s="262"/>
      <c r="R3" s="248">
        <v>1</v>
      </c>
      <c r="S3" s="249"/>
    </row>
    <row r="4" spans="1:22" ht="13.9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" customHeight="1">
      <c r="A7" s="207"/>
      <c r="B7" s="208"/>
      <c r="C7" s="208"/>
      <c r="D7" s="208"/>
      <c r="E7" s="252" t="s">
        <v>339</v>
      </c>
      <c r="F7" s="253"/>
      <c r="G7" s="253"/>
      <c r="H7" s="253"/>
      <c r="I7" s="253"/>
      <c r="J7" s="253"/>
      <c r="K7" s="253"/>
      <c r="L7" s="253"/>
      <c r="M7" s="253"/>
      <c r="N7" s="253"/>
      <c r="O7" s="254"/>
      <c r="P7" s="210"/>
      <c r="Q7" s="210"/>
      <c r="R7" s="211"/>
      <c r="S7" s="212"/>
    </row>
    <row r="8" spans="1:22" ht="13.9" customHeight="1">
      <c r="A8" s="207"/>
      <c r="B8" s="208"/>
      <c r="C8" s="208"/>
      <c r="D8" s="208"/>
      <c r="E8" s="255"/>
      <c r="F8" s="256"/>
      <c r="G8" s="256"/>
      <c r="H8" s="256"/>
      <c r="I8" s="256"/>
      <c r="J8" s="256"/>
      <c r="K8" s="256"/>
      <c r="L8" s="256"/>
      <c r="M8" s="256"/>
      <c r="N8" s="256"/>
      <c r="O8" s="257"/>
      <c r="P8" s="210"/>
      <c r="Q8" s="210"/>
      <c r="R8" s="211"/>
      <c r="S8" s="212"/>
      <c r="V8" s="199"/>
    </row>
    <row r="9" spans="1:22" ht="13.9" customHeight="1">
      <c r="A9" s="207"/>
      <c r="B9" s="208"/>
      <c r="C9" s="208"/>
      <c r="D9" s="208"/>
      <c r="E9" s="255"/>
      <c r="F9" s="256"/>
      <c r="G9" s="256"/>
      <c r="H9" s="256"/>
      <c r="I9" s="256"/>
      <c r="J9" s="256"/>
      <c r="K9" s="256"/>
      <c r="L9" s="256"/>
      <c r="M9" s="256"/>
      <c r="N9" s="256"/>
      <c r="O9" s="257"/>
      <c r="P9" s="210"/>
      <c r="Q9" s="210"/>
      <c r="R9" s="211"/>
      <c r="S9" s="212"/>
    </row>
    <row r="10" spans="1:22" ht="13.9" customHeight="1">
      <c r="A10" s="207"/>
      <c r="B10" s="208"/>
      <c r="C10" s="208"/>
      <c r="D10" s="20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60"/>
      <c r="P10" s="210"/>
      <c r="Q10" s="210"/>
      <c r="R10" s="211"/>
      <c r="S10" s="212"/>
    </row>
    <row r="11" spans="1:22" ht="13.9" customHeight="1">
      <c r="A11" s="207"/>
      <c r="B11" s="208"/>
      <c r="C11" s="208"/>
      <c r="D11" s="208"/>
      <c r="E11" s="272" t="s">
        <v>338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10"/>
      <c r="Q11" s="210"/>
      <c r="R11" s="211"/>
      <c r="S11" s="212"/>
      <c r="U11" s="200"/>
    </row>
    <row r="12" spans="1:22" ht="13.9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" customHeight="1" thickTop="1">
      <c r="A15" s="221"/>
      <c r="B15" s="221"/>
      <c r="C15" s="221"/>
      <c r="D15" s="221"/>
      <c r="E15" s="221"/>
      <c r="F15" s="221"/>
      <c r="G15" s="221"/>
    </row>
    <row r="16" spans="1:22" ht="13.15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149999999999999" customHeight="1">
      <c r="A17" s="219" t="s">
        <v>18</v>
      </c>
      <c r="B17" s="220"/>
      <c r="C17" s="220"/>
      <c r="D17" s="220"/>
      <c r="E17" s="220"/>
      <c r="F17" s="220"/>
      <c r="G17" s="220"/>
      <c r="H17" s="576" t="s">
        <v>342</v>
      </c>
      <c r="I17" s="234"/>
      <c r="J17" s="234"/>
      <c r="K17" s="234"/>
      <c r="L17" s="234"/>
      <c r="M17" s="234"/>
      <c r="N17" s="234"/>
      <c r="O17" s="234"/>
      <c r="P17" s="234"/>
      <c r="Q17" s="234"/>
      <c r="S17" s="6"/>
    </row>
    <row r="18" spans="1:19" ht="16.149999999999999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149999999999999" customHeight="1">
      <c r="A19" s="219" t="s">
        <v>4</v>
      </c>
      <c r="B19" s="220"/>
      <c r="C19" s="220"/>
      <c r="D19" s="220"/>
      <c r="E19" s="220"/>
      <c r="F19" s="220"/>
      <c r="G19" s="220"/>
      <c r="H19" s="577" t="s">
        <v>343</v>
      </c>
      <c r="I19" s="225"/>
      <c r="J19" s="225"/>
      <c r="K19" s="225"/>
      <c r="L19" s="225"/>
      <c r="M19" s="225"/>
      <c r="N19" s="225"/>
      <c r="O19" s="225"/>
      <c r="P19" s="225"/>
      <c r="Q19" s="235"/>
      <c r="S19" s="6"/>
    </row>
    <row r="20" spans="1:19" ht="16.149999999999999" customHeight="1">
      <c r="A20" s="49"/>
      <c r="H20" s="578" t="s">
        <v>344</v>
      </c>
      <c r="I20" s="222"/>
      <c r="J20" s="222"/>
      <c r="K20" s="222"/>
      <c r="L20" s="222"/>
      <c r="M20" s="222"/>
      <c r="N20" s="222"/>
      <c r="O20" s="222"/>
      <c r="P20" s="222"/>
      <c r="Q20" s="273"/>
      <c r="S20" s="6"/>
    </row>
    <row r="21" spans="1:19" ht="16.149999999999999" customHeight="1">
      <c r="A21" s="49"/>
      <c r="G21" s="48"/>
      <c r="H21" s="579" t="s">
        <v>345</v>
      </c>
      <c r="I21" s="232"/>
      <c r="J21" s="232"/>
      <c r="K21" s="232"/>
      <c r="L21" s="232"/>
      <c r="M21" s="232"/>
      <c r="N21" s="232"/>
      <c r="O21" s="232"/>
      <c r="P21" s="232"/>
      <c r="Q21" s="233"/>
      <c r="S21" s="6"/>
    </row>
    <row r="22" spans="1:19" ht="16.149999999999999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149999999999999" customHeight="1">
      <c r="A23" s="250" t="s">
        <v>337</v>
      </c>
      <c r="B23" s="251"/>
      <c r="C23" s="251"/>
      <c r="D23" s="251"/>
      <c r="E23" s="251"/>
      <c r="F23" s="251"/>
      <c r="G23" s="251"/>
      <c r="H23" s="580" t="s">
        <v>346</v>
      </c>
      <c r="I23" s="230"/>
      <c r="J23" s="231"/>
      <c r="K23" s="48"/>
      <c r="Q23" s="58"/>
      <c r="R23" s="59"/>
      <c r="S23" s="6"/>
    </row>
    <row r="24" spans="1:19" ht="16.149999999999999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149999999999999" customHeight="1">
      <c r="A25" s="219" t="s">
        <v>39</v>
      </c>
      <c r="B25" s="220"/>
      <c r="C25" s="220"/>
      <c r="D25" s="220"/>
      <c r="E25" s="220"/>
      <c r="F25" s="220"/>
      <c r="G25" s="229"/>
      <c r="H25" s="580" t="s">
        <v>355</v>
      </c>
      <c r="I25" s="230"/>
      <c r="J25" s="231"/>
      <c r="K25" s="48"/>
      <c r="Q25" s="58"/>
      <c r="R25" s="59"/>
      <c r="S25" s="6"/>
    </row>
    <row r="26" spans="1:19" ht="16.149999999999999" customHeight="1">
      <c r="A26" s="49"/>
      <c r="G26" s="50"/>
      <c r="H26" s="48"/>
      <c r="I26" s="48"/>
      <c r="J26" s="48"/>
      <c r="K26" s="48"/>
      <c r="S26" s="6"/>
    </row>
    <row r="27" spans="1:19" ht="16.899999999999999" customHeight="1">
      <c r="A27" s="219" t="s">
        <v>300</v>
      </c>
      <c r="B27" s="220"/>
      <c r="C27" s="220"/>
      <c r="D27" s="220"/>
      <c r="E27" s="220"/>
      <c r="F27" s="220"/>
      <c r="G27" s="220"/>
      <c r="H27" s="581" t="s">
        <v>347</v>
      </c>
      <c r="I27" s="238"/>
      <c r="J27" s="239"/>
      <c r="K27" s="155"/>
      <c r="L27" s="155" t="s">
        <v>1</v>
      </c>
      <c r="M27" s="155"/>
      <c r="N27" s="165">
        <v>2023</v>
      </c>
      <c r="O27" s="155"/>
      <c r="P27" s="155"/>
      <c r="Q27" s="155"/>
      <c r="S27" s="6"/>
    </row>
    <row r="28" spans="1:19" ht="16.899999999999999" customHeight="1">
      <c r="A28" s="49"/>
      <c r="G28" s="50"/>
      <c r="H28" s="48"/>
      <c r="I28" s="48"/>
      <c r="J28" s="48"/>
      <c r="K28" s="48"/>
      <c r="S28" s="6"/>
    </row>
    <row r="29" spans="1:19" ht="16.899999999999999" customHeight="1">
      <c r="A29" s="223" t="s">
        <v>36</v>
      </c>
      <c r="B29" s="224"/>
      <c r="C29" s="224"/>
      <c r="D29" s="224"/>
      <c r="E29" s="224"/>
      <c r="F29" s="224"/>
      <c r="G29" s="224"/>
      <c r="H29" s="582" t="s">
        <v>348</v>
      </c>
      <c r="I29" s="237"/>
      <c r="J29" s="237"/>
      <c r="K29" s="237"/>
      <c r="L29" s="237"/>
      <c r="M29" s="237"/>
      <c r="N29" s="237"/>
      <c r="O29" s="237"/>
      <c r="P29" s="237"/>
      <c r="Q29" s="237"/>
      <c r="R29" s="62"/>
      <c r="S29" s="11"/>
    </row>
    <row r="30" spans="1:19" ht="16.899999999999999" customHeight="1">
      <c r="A30" s="219" t="s">
        <v>5</v>
      </c>
      <c r="B30" s="220"/>
      <c r="C30" s="220"/>
      <c r="D30" s="220"/>
      <c r="E30" s="220"/>
      <c r="F30" s="220"/>
      <c r="G30" s="220"/>
      <c r="H30" s="583" t="s">
        <v>349</v>
      </c>
      <c r="I30" s="236"/>
      <c r="J30" s="236"/>
      <c r="K30" s="236"/>
      <c r="L30" s="236"/>
      <c r="M30" s="236"/>
      <c r="N30" s="236"/>
      <c r="O30" s="236"/>
      <c r="P30" s="236"/>
      <c r="Q30" s="236"/>
      <c r="S30" s="6"/>
    </row>
    <row r="31" spans="1:19" ht="16.899999999999999" customHeight="1">
      <c r="A31" s="219" t="s">
        <v>6</v>
      </c>
      <c r="B31" s="220"/>
      <c r="C31" s="220"/>
      <c r="D31" s="220"/>
      <c r="E31" s="220"/>
      <c r="F31" s="220"/>
      <c r="G31" s="220"/>
      <c r="H31" s="584" t="s">
        <v>350</v>
      </c>
      <c r="I31" s="226"/>
      <c r="J31" s="226"/>
      <c r="K31" s="226"/>
      <c r="L31" s="226"/>
      <c r="M31" s="226"/>
      <c r="N31" s="226"/>
      <c r="O31" s="226"/>
      <c r="P31" s="226"/>
      <c r="Q31" s="226"/>
      <c r="S31" s="6"/>
    </row>
    <row r="32" spans="1:19" ht="16.899999999999999" customHeight="1">
      <c r="A32" s="219" t="s">
        <v>7</v>
      </c>
      <c r="B32" s="220"/>
      <c r="C32" s="220"/>
      <c r="D32" s="220"/>
      <c r="E32" s="220"/>
      <c r="F32" s="220"/>
      <c r="G32" s="220"/>
      <c r="H32" s="583" t="s">
        <v>351</v>
      </c>
      <c r="I32" s="222"/>
      <c r="J32" s="222"/>
      <c r="K32" s="222"/>
      <c r="L32" s="222"/>
      <c r="M32" s="222"/>
      <c r="N32" s="222"/>
      <c r="O32" s="222"/>
      <c r="P32" s="222"/>
      <c r="Q32" s="222"/>
      <c r="S32" s="6"/>
    </row>
    <row r="33" spans="1:19" ht="16.899999999999999" customHeight="1">
      <c r="A33" s="49"/>
      <c r="I33" s="50"/>
      <c r="J33" s="48"/>
      <c r="K33" s="48"/>
      <c r="L33" s="48"/>
      <c r="M33" s="48"/>
      <c r="S33" s="6"/>
    </row>
    <row r="34" spans="1:19" ht="16.899999999999999" customHeight="1">
      <c r="A34" s="223" t="s">
        <v>37</v>
      </c>
      <c r="B34" s="224"/>
      <c r="C34" s="224"/>
      <c r="D34" s="224"/>
      <c r="E34" s="224"/>
      <c r="F34" s="224"/>
      <c r="G34" s="224"/>
      <c r="H34" s="585" t="s">
        <v>352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899999999999999" customHeight="1">
      <c r="A35" s="227" t="s">
        <v>5</v>
      </c>
      <c r="B35" s="228"/>
      <c r="C35" s="228"/>
      <c r="D35" s="228"/>
      <c r="E35" s="228"/>
      <c r="F35" s="228"/>
      <c r="G35" s="228"/>
      <c r="H35" s="586" t="s">
        <v>353</v>
      </c>
      <c r="I35" s="225"/>
      <c r="J35" s="225"/>
      <c r="K35" s="225"/>
      <c r="L35" s="225"/>
      <c r="M35" s="225"/>
      <c r="N35" s="225"/>
      <c r="O35" s="225"/>
      <c r="P35" s="225"/>
      <c r="Q35" s="225"/>
      <c r="R35" s="57"/>
      <c r="S35" s="5"/>
    </row>
    <row r="36" spans="1:19" ht="16.899999999999999" customHeight="1">
      <c r="A36" s="219" t="s">
        <v>6</v>
      </c>
      <c r="B36" s="220"/>
      <c r="C36" s="220"/>
      <c r="D36" s="220"/>
      <c r="E36" s="220"/>
      <c r="F36" s="220"/>
      <c r="G36" s="220"/>
      <c r="H36" s="584" t="s">
        <v>350</v>
      </c>
      <c r="I36" s="226"/>
      <c r="J36" s="226"/>
      <c r="K36" s="226"/>
      <c r="L36" s="226"/>
      <c r="M36" s="226"/>
      <c r="N36" s="226"/>
      <c r="O36" s="226"/>
      <c r="P36" s="226"/>
      <c r="Q36" s="226"/>
      <c r="S36" s="6"/>
    </row>
    <row r="37" spans="1:19" ht="16.899999999999999" customHeight="1">
      <c r="A37" s="219" t="s">
        <v>7</v>
      </c>
      <c r="B37" s="220"/>
      <c r="C37" s="220"/>
      <c r="D37" s="220"/>
      <c r="E37" s="220"/>
      <c r="F37" s="220"/>
      <c r="G37" s="220"/>
      <c r="H37" s="583" t="s">
        <v>354</v>
      </c>
      <c r="I37" s="222"/>
      <c r="J37" s="222"/>
      <c r="K37" s="222"/>
      <c r="L37" s="222"/>
      <c r="M37" s="222"/>
      <c r="N37" s="222"/>
      <c r="O37" s="222"/>
      <c r="P37" s="222"/>
      <c r="Q37" s="222"/>
      <c r="S37" s="6"/>
    </row>
    <row r="38" spans="1:19" ht="13.15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tabSelected="1" topLeftCell="A31"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15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399999999999999" customHeight="1">
      <c r="A6" s="2"/>
      <c r="B6" s="2"/>
      <c r="C6" s="2"/>
      <c r="D6" s="2"/>
      <c r="E6" s="2"/>
      <c r="F6" s="48"/>
      <c r="G6" s="28"/>
      <c r="H6" s="289" t="s">
        <v>298</v>
      </c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90"/>
      <c r="V6" s="290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75" t="str">
        <f>Coordonnées!$H$27</f>
        <v>Compte</v>
      </c>
      <c r="I7" s="275"/>
      <c r="J7" s="275"/>
      <c r="K7" s="275" t="str">
        <f>Coordonnées!$H$27</f>
        <v>Compte</v>
      </c>
      <c r="L7" s="275"/>
      <c r="M7" s="275"/>
      <c r="N7" s="275" t="str">
        <f>Coordonnées!$H$27</f>
        <v>Compte</v>
      </c>
      <c r="O7" s="275"/>
      <c r="P7" s="275"/>
      <c r="Q7" s="275" t="str">
        <f>Coordonnées!$H$27</f>
        <v>Compte</v>
      </c>
      <c r="R7" s="275"/>
      <c r="S7" s="275"/>
      <c r="T7" s="275" t="str">
        <f>Coordonnées!$H$27</f>
        <v>Compte</v>
      </c>
      <c r="U7" s="275"/>
      <c r="V7" s="275"/>
    </row>
    <row r="8" spans="1:22" ht="18.399999999999999" customHeight="1" thickBot="1">
      <c r="A8" s="274" t="s">
        <v>2</v>
      </c>
      <c r="B8" s="274"/>
      <c r="C8" s="274"/>
      <c r="D8" s="274"/>
      <c r="E8" s="274"/>
      <c r="F8" s="274"/>
      <c r="G8" s="274"/>
      <c r="H8" s="276">
        <f>K8-1</f>
        <v>2019</v>
      </c>
      <c r="I8" s="276"/>
      <c r="J8" s="276"/>
      <c r="K8" s="276">
        <f>N8-1</f>
        <v>2020</v>
      </c>
      <c r="L8" s="276"/>
      <c r="M8" s="276"/>
      <c r="N8" s="276">
        <f>Q8-1</f>
        <v>2021</v>
      </c>
      <c r="O8" s="276"/>
      <c r="P8" s="276"/>
      <c r="Q8" s="276">
        <f>T8-1</f>
        <v>2022</v>
      </c>
      <c r="R8" s="276"/>
      <c r="S8" s="276"/>
      <c r="T8" s="276">
        <f>R2</f>
        <v>2023</v>
      </c>
      <c r="U8" s="276"/>
      <c r="V8" s="276"/>
    </row>
    <row r="9" spans="1:22" ht="18.399999999999999" customHeight="1" thickBot="1">
      <c r="A9" s="283" t="s">
        <v>325</v>
      </c>
      <c r="B9" s="284"/>
      <c r="C9" s="284"/>
      <c r="D9" s="284"/>
      <c r="E9" s="284"/>
      <c r="F9" s="284"/>
      <c r="G9" s="285"/>
      <c r="H9" s="277">
        <f>'Ordinaire GE'!H26-'Ordinaire GE'!H15</f>
        <v>5098.2999999998137</v>
      </c>
      <c r="I9" s="278"/>
      <c r="J9" s="279"/>
      <c r="K9" s="277">
        <f>'Ordinaire GE'!K26-'Ordinaire GE'!K15</f>
        <v>5283.3700000005774</v>
      </c>
      <c r="L9" s="278"/>
      <c r="M9" s="279"/>
      <c r="N9" s="277">
        <f>'Ordinaire GE'!N26-'Ordinaire GE'!N15</f>
        <v>49092.990000000224</v>
      </c>
      <c r="O9" s="278"/>
      <c r="P9" s="279"/>
      <c r="Q9" s="277">
        <f>'Ordinaire GE'!Q26-'Ordinaire GE'!Q15</f>
        <v>69585.549999999814</v>
      </c>
      <c r="R9" s="278"/>
      <c r="S9" s="279"/>
      <c r="T9" s="277">
        <f>'Ordinaire GE'!T26-'Ordinaire GE'!T15</f>
        <v>46640.580000001006</v>
      </c>
      <c r="U9" s="278"/>
      <c r="V9" s="279"/>
    </row>
    <row r="10" spans="1:22" ht="40.5" customHeight="1" thickBot="1">
      <c r="A10" s="286" t="s">
        <v>333</v>
      </c>
      <c r="B10" s="287"/>
      <c r="C10" s="287"/>
      <c r="D10" s="287"/>
      <c r="E10" s="287"/>
      <c r="F10" s="287"/>
      <c r="G10" s="288"/>
      <c r="H10" s="280">
        <f>'Ordinaire GE'!H29-'Ordinaire GE'!H18</f>
        <v>1344322.2199999993</v>
      </c>
      <c r="I10" s="281"/>
      <c r="J10" s="282"/>
      <c r="K10" s="280">
        <f>'Ordinaire GE'!K29-'Ordinaire GE'!K18</f>
        <v>1357068.5100000002</v>
      </c>
      <c r="L10" s="281"/>
      <c r="M10" s="282"/>
      <c r="N10" s="280">
        <f>'Ordinaire GE'!N29-'Ordinaire GE'!N18</f>
        <v>1417335.08</v>
      </c>
      <c r="O10" s="281"/>
      <c r="P10" s="282"/>
      <c r="Q10" s="280">
        <f>'Ordinaire GE'!Q29-'Ordinaire GE'!Q18</f>
        <v>1097625.8999999994</v>
      </c>
      <c r="R10" s="281"/>
      <c r="S10" s="282"/>
      <c r="T10" s="280">
        <f>'Ordinaire GE'!T29-'Ordinaire GE'!T18</f>
        <v>571051.4000000013</v>
      </c>
      <c r="U10" s="281"/>
      <c r="V10" s="282"/>
    </row>
    <row r="11" spans="1:22" ht="16.899999999999999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899999999999999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899999999999999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899999999999999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899999999999999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15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899999999999999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299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13</v>
      </c>
      <c r="B10" s="302"/>
      <c r="C10" s="302"/>
      <c r="D10" s="302"/>
      <c r="E10" s="302"/>
      <c r="F10" s="302"/>
      <c r="G10" s="302"/>
      <c r="H10" s="587">
        <v>1426790.51</v>
      </c>
      <c r="I10" s="303">
        <v>5512664.2599999998</v>
      </c>
      <c r="J10" s="304">
        <v>5512664.2599999998</v>
      </c>
      <c r="K10" s="587">
        <v>1432415.72</v>
      </c>
      <c r="L10" s="303">
        <v>5512664.2599999998</v>
      </c>
      <c r="M10" s="304">
        <v>5512664.2599999998</v>
      </c>
      <c r="N10" s="587">
        <v>1468782.31</v>
      </c>
      <c r="O10" s="303">
        <v>5512664.2599999998</v>
      </c>
      <c r="P10" s="304">
        <v>5512664.2599999998</v>
      </c>
      <c r="Q10" s="587">
        <v>1465221.09</v>
      </c>
      <c r="R10" s="303">
        <v>5512664.2599999998</v>
      </c>
      <c r="S10" s="304">
        <v>5512664.2599999998</v>
      </c>
      <c r="T10" s="587">
        <v>1670821.79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14</v>
      </c>
      <c r="B11" s="306"/>
      <c r="C11" s="306"/>
      <c r="D11" s="306"/>
      <c r="E11" s="306"/>
      <c r="F11" s="306"/>
      <c r="G11" s="306"/>
      <c r="H11" s="588">
        <v>842831.27</v>
      </c>
      <c r="I11" s="307">
        <v>2726342.74</v>
      </c>
      <c r="J11" s="308">
        <v>2726342.74</v>
      </c>
      <c r="K11" s="588">
        <v>724945.43</v>
      </c>
      <c r="L11" s="307">
        <v>2726342.74</v>
      </c>
      <c r="M11" s="308">
        <v>2726342.74</v>
      </c>
      <c r="N11" s="588">
        <v>808189.23</v>
      </c>
      <c r="O11" s="307">
        <v>2726342.74</v>
      </c>
      <c r="P11" s="308">
        <v>2726342.74</v>
      </c>
      <c r="Q11" s="588">
        <v>819608.88</v>
      </c>
      <c r="R11" s="307">
        <v>2726342.74</v>
      </c>
      <c r="S11" s="308">
        <v>2726342.74</v>
      </c>
      <c r="T11" s="588">
        <v>913969.26</v>
      </c>
      <c r="U11" s="307">
        <v>2726342.74</v>
      </c>
      <c r="V11" s="308">
        <v>2726342.74</v>
      </c>
    </row>
    <row r="12" spans="1:22" ht="18.399999999999999" customHeight="1">
      <c r="A12" s="305" t="s">
        <v>15</v>
      </c>
      <c r="B12" s="306"/>
      <c r="C12" s="306"/>
      <c r="D12" s="306"/>
      <c r="E12" s="306"/>
      <c r="F12" s="306"/>
      <c r="G12" s="306"/>
      <c r="H12" s="588">
        <v>672639.86</v>
      </c>
      <c r="I12" s="307">
        <v>4264832.04</v>
      </c>
      <c r="J12" s="308">
        <v>4264832.04</v>
      </c>
      <c r="K12" s="588">
        <v>584509.03</v>
      </c>
      <c r="L12" s="307">
        <v>4264832.04</v>
      </c>
      <c r="M12" s="308">
        <v>4264832.04</v>
      </c>
      <c r="N12" s="588">
        <v>604588.82999999996</v>
      </c>
      <c r="O12" s="307">
        <v>4264832.04</v>
      </c>
      <c r="P12" s="308">
        <v>4264832.04</v>
      </c>
      <c r="Q12" s="588">
        <v>511640.08</v>
      </c>
      <c r="R12" s="307">
        <v>4264832.04</v>
      </c>
      <c r="S12" s="308">
        <v>4264832.04</v>
      </c>
      <c r="T12" s="588">
        <v>582051.72</v>
      </c>
      <c r="U12" s="307">
        <v>4264832.04</v>
      </c>
      <c r="V12" s="308">
        <v>4264832.04</v>
      </c>
    </row>
    <row r="13" spans="1:22" ht="18.399999999999999" customHeight="1">
      <c r="A13" s="305" t="s">
        <v>16</v>
      </c>
      <c r="B13" s="306"/>
      <c r="C13" s="306"/>
      <c r="D13" s="306"/>
      <c r="E13" s="306"/>
      <c r="F13" s="306"/>
      <c r="G13" s="306"/>
      <c r="H13" s="588">
        <v>348458.34</v>
      </c>
      <c r="I13" s="307">
        <v>41563.69</v>
      </c>
      <c r="J13" s="308">
        <v>41563.69</v>
      </c>
      <c r="K13" s="588">
        <v>365094.36</v>
      </c>
      <c r="L13" s="307">
        <v>41563.69</v>
      </c>
      <c r="M13" s="308">
        <v>41563.69</v>
      </c>
      <c r="N13" s="588">
        <v>389412</v>
      </c>
      <c r="O13" s="307">
        <v>41563.69</v>
      </c>
      <c r="P13" s="308">
        <v>41563.69</v>
      </c>
      <c r="Q13" s="588">
        <v>380825.14</v>
      </c>
      <c r="R13" s="307">
        <v>41563.69</v>
      </c>
      <c r="S13" s="308">
        <v>41563.69</v>
      </c>
      <c r="T13" s="588">
        <v>426614.25</v>
      </c>
      <c r="U13" s="307">
        <v>41563.69</v>
      </c>
      <c r="V13" s="308">
        <v>41563.69</v>
      </c>
    </row>
    <row r="14" spans="1:22" ht="18.399999999999999" customHeight="1" thickBot="1">
      <c r="A14" s="309" t="s">
        <v>306</v>
      </c>
      <c r="B14" s="310"/>
      <c r="C14" s="310"/>
      <c r="D14" s="310"/>
      <c r="E14" s="310"/>
      <c r="F14" s="310"/>
      <c r="G14" s="310"/>
      <c r="H14" s="589">
        <v>290000</v>
      </c>
      <c r="I14" s="311">
        <v>0</v>
      </c>
      <c r="J14" s="312">
        <v>0</v>
      </c>
      <c r="K14" s="589">
        <v>220000</v>
      </c>
      <c r="L14" s="311">
        <v>0</v>
      </c>
      <c r="M14" s="312">
        <v>0</v>
      </c>
      <c r="N14" s="589">
        <v>824500</v>
      </c>
      <c r="O14" s="311">
        <v>0</v>
      </c>
      <c r="P14" s="312">
        <v>0</v>
      </c>
      <c r="Q14" s="589">
        <v>437000</v>
      </c>
      <c r="R14" s="311">
        <v>0</v>
      </c>
      <c r="S14" s="312">
        <v>0</v>
      </c>
      <c r="T14" s="589">
        <v>836500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3580719.98</v>
      </c>
      <c r="I15" s="314"/>
      <c r="J15" s="315"/>
      <c r="K15" s="314">
        <f>SUM(K10:K14)</f>
        <v>3326964.5399999996</v>
      </c>
      <c r="L15" s="314"/>
      <c r="M15" s="314"/>
      <c r="N15" s="313">
        <f>SUM(N10:N14)</f>
        <v>4095472.37</v>
      </c>
      <c r="O15" s="314"/>
      <c r="P15" s="315"/>
      <c r="Q15" s="314">
        <f>SUM(Q10:Q14)</f>
        <v>3614295.1900000004</v>
      </c>
      <c r="R15" s="314"/>
      <c r="S15" s="315"/>
      <c r="T15" s="314">
        <f>SUM(T10:T14)</f>
        <v>4429957.0199999996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53014.44</v>
      </c>
      <c r="I16" s="316">
        <v>1521059.02</v>
      </c>
      <c r="J16" s="317">
        <v>2351270.66</v>
      </c>
      <c r="K16" s="590">
        <v>189552.3</v>
      </c>
      <c r="L16" s="316">
        <v>1659060.83</v>
      </c>
      <c r="M16" s="317">
        <v>1521059.02</v>
      </c>
      <c r="N16" s="590">
        <v>147176.53</v>
      </c>
      <c r="O16" s="316">
        <v>2230351.92</v>
      </c>
      <c r="P16" s="317">
        <v>1659060.83</v>
      </c>
      <c r="Q16" s="590">
        <v>149519.97</v>
      </c>
      <c r="R16" s="316">
        <v>2351270.66</v>
      </c>
      <c r="S16" s="317">
        <v>2230351.92</v>
      </c>
      <c r="T16" s="590">
        <v>182165.8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212281.81</v>
      </c>
      <c r="I17" s="311">
        <v>1192323.53</v>
      </c>
      <c r="J17" s="312">
        <v>824300.6</v>
      </c>
      <c r="K17" s="589">
        <v>0</v>
      </c>
      <c r="L17" s="311">
        <v>4295659.8600000003</v>
      </c>
      <c r="M17" s="312">
        <v>1192323.53</v>
      </c>
      <c r="N17" s="589">
        <v>0</v>
      </c>
      <c r="O17" s="311">
        <v>1045347.08</v>
      </c>
      <c r="P17" s="312">
        <v>4295659.8600000003</v>
      </c>
      <c r="Q17" s="589">
        <v>440755.8</v>
      </c>
      <c r="R17" s="311">
        <v>824300.6</v>
      </c>
      <c r="S17" s="312">
        <v>1045347.08</v>
      </c>
      <c r="T17" s="589">
        <v>571649.16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3846016.23</v>
      </c>
      <c r="I18" s="325"/>
      <c r="J18" s="326"/>
      <c r="K18" s="325">
        <f>SUM(K15:K17)</f>
        <v>3516516.8399999994</v>
      </c>
      <c r="L18" s="325"/>
      <c r="M18" s="325"/>
      <c r="N18" s="324">
        <f>SUM(N15:N17)</f>
        <v>4242648.9000000004</v>
      </c>
      <c r="O18" s="325"/>
      <c r="P18" s="326"/>
      <c r="Q18" s="324">
        <f>SUM(Q15:Q17)</f>
        <v>4204570.9600000009</v>
      </c>
      <c r="R18" s="325"/>
      <c r="S18" s="326"/>
      <c r="T18" s="324">
        <f>SUM(T15:T17)</f>
        <v>5183771.9799999995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5" t="s">
        <v>17</v>
      </c>
      <c r="B22" s="306"/>
      <c r="C22" s="306"/>
      <c r="D22" s="306"/>
      <c r="E22" s="306"/>
      <c r="F22" s="306"/>
      <c r="G22" s="327"/>
      <c r="H22" s="587">
        <v>1253714.98</v>
      </c>
      <c r="I22" s="303">
        <v>373432.17</v>
      </c>
      <c r="J22" s="304">
        <v>697745.74</v>
      </c>
      <c r="K22" s="587">
        <v>1013900.29</v>
      </c>
      <c r="L22" s="303">
        <v>373432.17</v>
      </c>
      <c r="M22" s="304">
        <v>697745.74</v>
      </c>
      <c r="N22" s="587">
        <v>1621804.27</v>
      </c>
      <c r="O22" s="303">
        <v>373432.17</v>
      </c>
      <c r="P22" s="304">
        <v>697745.74</v>
      </c>
      <c r="Q22" s="587">
        <v>1134057.73</v>
      </c>
      <c r="R22" s="303">
        <v>373432.17</v>
      </c>
      <c r="S22" s="304">
        <v>697745.74</v>
      </c>
      <c r="T22" s="587">
        <v>1434075.49</v>
      </c>
      <c r="U22" s="303">
        <v>373432.17</v>
      </c>
      <c r="V22" s="304">
        <v>697745.74</v>
      </c>
    </row>
    <row r="23" spans="1:22" ht="18.399999999999999" customHeight="1">
      <c r="A23" s="305" t="s">
        <v>15</v>
      </c>
      <c r="B23" s="306"/>
      <c r="C23" s="306"/>
      <c r="D23" s="306"/>
      <c r="E23" s="306"/>
      <c r="F23" s="306"/>
      <c r="G23" s="327"/>
      <c r="H23" s="588">
        <v>2321221.4</v>
      </c>
      <c r="I23" s="307">
        <v>12728583.199999999</v>
      </c>
      <c r="J23" s="308">
        <v>13240574.68</v>
      </c>
      <c r="K23" s="588">
        <v>2307465.4300000002</v>
      </c>
      <c r="L23" s="307">
        <v>12728583.199999999</v>
      </c>
      <c r="M23" s="308">
        <v>13240574.68</v>
      </c>
      <c r="N23" s="588">
        <v>2512419.1</v>
      </c>
      <c r="O23" s="307">
        <v>12728583.199999999</v>
      </c>
      <c r="P23" s="308">
        <v>13240574.68</v>
      </c>
      <c r="Q23" s="588">
        <v>2538958.58</v>
      </c>
      <c r="R23" s="307">
        <v>12728583.199999999</v>
      </c>
      <c r="S23" s="308">
        <v>13240574.68</v>
      </c>
      <c r="T23" s="588">
        <v>3014037.91</v>
      </c>
      <c r="U23" s="307">
        <v>12728583.199999999</v>
      </c>
      <c r="V23" s="308">
        <v>13240574.68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27"/>
      <c r="H24" s="588">
        <v>10729.44</v>
      </c>
      <c r="I24" s="307">
        <v>548784.99</v>
      </c>
      <c r="J24" s="308">
        <v>408005.67</v>
      </c>
      <c r="K24" s="588">
        <v>10882.19</v>
      </c>
      <c r="L24" s="307">
        <v>548784.99</v>
      </c>
      <c r="M24" s="308">
        <v>408005.67</v>
      </c>
      <c r="N24" s="588">
        <v>10341.99</v>
      </c>
      <c r="O24" s="307">
        <v>548784.99</v>
      </c>
      <c r="P24" s="308">
        <v>408005.67</v>
      </c>
      <c r="Q24" s="588">
        <v>10864.43</v>
      </c>
      <c r="R24" s="307">
        <v>548784.99</v>
      </c>
      <c r="S24" s="308">
        <v>408005.67</v>
      </c>
      <c r="T24" s="588">
        <v>28484.2</v>
      </c>
      <c r="U24" s="307">
        <v>548784.99</v>
      </c>
      <c r="V24" s="308">
        <v>408005.67</v>
      </c>
    </row>
    <row r="25" spans="1:22" ht="18.399999999999999" customHeight="1" thickBot="1">
      <c r="A25" s="309" t="s">
        <v>3</v>
      </c>
      <c r="B25" s="310"/>
      <c r="C25" s="310"/>
      <c r="D25" s="310"/>
      <c r="E25" s="310"/>
      <c r="F25" s="310"/>
      <c r="G25" s="328"/>
      <c r="H25" s="589">
        <v>152.46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3585818.28</v>
      </c>
      <c r="I26" s="314"/>
      <c r="J26" s="314"/>
      <c r="K26" s="313">
        <f>SUM(K22:K25)</f>
        <v>3332247.91</v>
      </c>
      <c r="L26" s="314"/>
      <c r="M26" s="315"/>
      <c r="N26" s="314">
        <f>SUM(N22:N25)</f>
        <v>4144565.3600000003</v>
      </c>
      <c r="O26" s="314"/>
      <c r="P26" s="314"/>
      <c r="Q26" s="313">
        <f>SUM(Q22:Q25)</f>
        <v>3683880.74</v>
      </c>
      <c r="R26" s="314"/>
      <c r="S26" s="315"/>
      <c r="T26" s="313">
        <f>SUM(T22:T25)</f>
        <v>4476597.6000000006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1604520.17</v>
      </c>
      <c r="I27" s="316">
        <v>6001218.2883333303</v>
      </c>
      <c r="J27" s="317">
        <v>5811470.0833333302</v>
      </c>
      <c r="K27" s="590">
        <v>1541337.44</v>
      </c>
      <c r="L27" s="316">
        <v>6001218.2883333303</v>
      </c>
      <c r="M27" s="317">
        <v>5811470.0833333302</v>
      </c>
      <c r="N27" s="590">
        <v>1515418.62</v>
      </c>
      <c r="O27" s="316">
        <v>6001218.2883333303</v>
      </c>
      <c r="P27" s="317">
        <v>5811470.0833333302</v>
      </c>
      <c r="Q27" s="590">
        <v>1618316.12</v>
      </c>
      <c r="R27" s="316">
        <v>6001218.2883333303</v>
      </c>
      <c r="S27" s="317">
        <v>5811470.0833333302</v>
      </c>
      <c r="T27" s="590">
        <v>1278225.78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0</v>
      </c>
      <c r="I28" s="311">
        <v>0</v>
      </c>
      <c r="J28" s="312">
        <v>0</v>
      </c>
      <c r="K28" s="589">
        <v>0</v>
      </c>
      <c r="L28" s="311">
        <v>0</v>
      </c>
      <c r="M28" s="312">
        <v>0</v>
      </c>
      <c r="N28" s="589">
        <v>0</v>
      </c>
      <c r="O28" s="311">
        <v>0</v>
      </c>
      <c r="P28" s="312">
        <v>0</v>
      </c>
      <c r="Q28" s="589">
        <v>0</v>
      </c>
      <c r="R28" s="311">
        <v>0</v>
      </c>
      <c r="S28" s="312">
        <v>0</v>
      </c>
      <c r="T28" s="589">
        <v>0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5190338.4499999993</v>
      </c>
      <c r="I29" s="325"/>
      <c r="J29" s="325"/>
      <c r="K29" s="324">
        <f>SUM(K26:K28)</f>
        <v>4873585.3499999996</v>
      </c>
      <c r="L29" s="325"/>
      <c r="M29" s="326"/>
      <c r="N29" s="325">
        <f>SUM(N26:N28)</f>
        <v>5659983.9800000004</v>
      </c>
      <c r="O29" s="325"/>
      <c r="P29" s="325"/>
      <c r="Q29" s="324">
        <f>SUM(Q26:Q28)</f>
        <v>5302196.8600000003</v>
      </c>
      <c r="R29" s="325"/>
      <c r="S29" s="326"/>
      <c r="T29" s="324">
        <f>SUM(T26:T28)</f>
        <v>5754823.3800000008</v>
      </c>
      <c r="U29" s="325"/>
      <c r="V29" s="326"/>
    </row>
    <row r="30" spans="1:22" ht="16.899999999999999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303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301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15</v>
      </c>
      <c r="B10" s="302"/>
      <c r="C10" s="302"/>
      <c r="D10" s="302"/>
      <c r="E10" s="302"/>
      <c r="F10" s="302"/>
      <c r="G10" s="302"/>
      <c r="H10" s="587">
        <v>0</v>
      </c>
      <c r="I10" s="303">
        <v>5512664.2599999998</v>
      </c>
      <c r="J10" s="304">
        <v>5512664.2599999998</v>
      </c>
      <c r="K10" s="587">
        <v>0</v>
      </c>
      <c r="L10" s="303">
        <v>5512664.2599999998</v>
      </c>
      <c r="M10" s="304">
        <v>5512664.2599999998</v>
      </c>
      <c r="N10" s="587">
        <v>0</v>
      </c>
      <c r="O10" s="303">
        <v>5512664.2599999998</v>
      </c>
      <c r="P10" s="304">
        <v>5512664.2599999998</v>
      </c>
      <c r="Q10" s="587">
        <v>0</v>
      </c>
      <c r="R10" s="303">
        <v>5512664.2599999998</v>
      </c>
      <c r="S10" s="304">
        <v>5512664.2599999998</v>
      </c>
      <c r="T10" s="587">
        <v>0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304</v>
      </c>
      <c r="B11" s="306"/>
      <c r="C11" s="306"/>
      <c r="D11" s="306"/>
      <c r="E11" s="306"/>
      <c r="F11" s="306"/>
      <c r="G11" s="306"/>
      <c r="H11" s="588">
        <v>670147.36</v>
      </c>
      <c r="I11" s="307">
        <v>2726342.74</v>
      </c>
      <c r="J11" s="308">
        <v>2726342.74</v>
      </c>
      <c r="K11" s="588">
        <v>1334810.6200000001</v>
      </c>
      <c r="L11" s="307">
        <v>2726342.74</v>
      </c>
      <c r="M11" s="308">
        <v>2726342.74</v>
      </c>
      <c r="N11" s="588">
        <v>477844.46</v>
      </c>
      <c r="O11" s="307">
        <v>2726342.74</v>
      </c>
      <c r="P11" s="308">
        <v>2726342.74</v>
      </c>
      <c r="Q11" s="588">
        <v>407502.79</v>
      </c>
      <c r="R11" s="307">
        <v>2726342.74</v>
      </c>
      <c r="S11" s="308">
        <v>2726342.74</v>
      </c>
      <c r="T11" s="588">
        <v>2861492.24</v>
      </c>
      <c r="U11" s="307">
        <v>2726342.74</v>
      </c>
      <c r="V11" s="308">
        <v>2726342.74</v>
      </c>
    </row>
    <row r="12" spans="1:22" ht="18.399999999999999" customHeight="1">
      <c r="A12" s="305" t="s">
        <v>16</v>
      </c>
      <c r="B12" s="306"/>
      <c r="C12" s="306"/>
      <c r="D12" s="306"/>
      <c r="E12" s="306"/>
      <c r="F12" s="306"/>
      <c r="G12" s="306"/>
      <c r="H12" s="588">
        <v>109100</v>
      </c>
      <c r="I12" s="307">
        <v>4264832.04</v>
      </c>
      <c r="J12" s="308">
        <v>4264832.04</v>
      </c>
      <c r="K12" s="588">
        <v>44250</v>
      </c>
      <c r="L12" s="307">
        <v>4264832.04</v>
      </c>
      <c r="M12" s="308">
        <v>4264832.04</v>
      </c>
      <c r="N12" s="588">
        <v>44250</v>
      </c>
      <c r="O12" s="307">
        <v>4264832.04</v>
      </c>
      <c r="P12" s="308">
        <v>4264832.04</v>
      </c>
      <c r="Q12" s="588">
        <v>45300</v>
      </c>
      <c r="R12" s="307">
        <v>4264832.04</v>
      </c>
      <c r="S12" s="308">
        <v>4264832.04</v>
      </c>
      <c r="T12" s="588">
        <v>50300</v>
      </c>
      <c r="U12" s="307">
        <v>4264832.04</v>
      </c>
      <c r="V12" s="308">
        <v>4264832.04</v>
      </c>
    </row>
    <row r="13" spans="1:22" ht="18.399999999999999" customHeight="1">
      <c r="A13" s="305" t="s">
        <v>3</v>
      </c>
      <c r="B13" s="306"/>
      <c r="C13" s="306"/>
      <c r="D13" s="306"/>
      <c r="E13" s="306"/>
      <c r="F13" s="306"/>
      <c r="G13" s="306"/>
      <c r="H13" s="588">
        <v>0</v>
      </c>
      <c r="I13" s="307">
        <v>41563.69</v>
      </c>
      <c r="J13" s="308">
        <v>41563.69</v>
      </c>
      <c r="K13" s="588">
        <v>0</v>
      </c>
      <c r="L13" s="307">
        <v>41563.69</v>
      </c>
      <c r="M13" s="308">
        <v>41563.69</v>
      </c>
      <c r="N13" s="588">
        <v>0</v>
      </c>
      <c r="O13" s="307">
        <v>41563.69</v>
      </c>
      <c r="P13" s="308">
        <v>41563.69</v>
      </c>
      <c r="Q13" s="588">
        <v>0</v>
      </c>
      <c r="R13" s="307">
        <v>41563.69</v>
      </c>
      <c r="S13" s="308">
        <v>41563.69</v>
      </c>
      <c r="T13" s="588">
        <v>0</v>
      </c>
      <c r="U13" s="307">
        <v>41563.69</v>
      </c>
      <c r="V13" s="308">
        <v>41563.69</v>
      </c>
    </row>
    <row r="14" spans="1:22" ht="18.399999999999999" customHeight="1" thickBot="1">
      <c r="A14" s="309"/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779247.36</v>
      </c>
      <c r="I15" s="314"/>
      <c r="J15" s="315"/>
      <c r="K15" s="314">
        <f>SUM(K10:K14)</f>
        <v>1379060.62</v>
      </c>
      <c r="L15" s="314"/>
      <c r="M15" s="314"/>
      <c r="N15" s="313">
        <f>SUM(N10:N14)</f>
        <v>522094.46</v>
      </c>
      <c r="O15" s="314"/>
      <c r="P15" s="315"/>
      <c r="Q15" s="314">
        <f>SUM(Q10:Q14)</f>
        <v>452802.79</v>
      </c>
      <c r="R15" s="314"/>
      <c r="S15" s="315"/>
      <c r="T15" s="314">
        <f>SUM(T10:T14)</f>
        <v>2911792.24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1035332.74</v>
      </c>
      <c r="I16" s="316">
        <v>1521059.02</v>
      </c>
      <c r="J16" s="317">
        <v>2351270.66</v>
      </c>
      <c r="K16" s="590">
        <v>1096732.42</v>
      </c>
      <c r="L16" s="316">
        <v>1659060.83</v>
      </c>
      <c r="M16" s="317">
        <v>1521059.02</v>
      </c>
      <c r="N16" s="590">
        <v>2219845.7000000002</v>
      </c>
      <c r="O16" s="316">
        <v>2230351.92</v>
      </c>
      <c r="P16" s="317">
        <v>1659060.83</v>
      </c>
      <c r="Q16" s="590">
        <v>1704887.54</v>
      </c>
      <c r="R16" s="316">
        <v>2351270.66</v>
      </c>
      <c r="S16" s="317">
        <v>2230351.92</v>
      </c>
      <c r="T16" s="590">
        <v>1426356.07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457685.89</v>
      </c>
      <c r="I17" s="311">
        <v>1192323.53</v>
      </c>
      <c r="J17" s="312">
        <v>824300.6</v>
      </c>
      <c r="K17" s="589">
        <v>194090.62</v>
      </c>
      <c r="L17" s="311">
        <v>4295659.8600000003</v>
      </c>
      <c r="M17" s="312">
        <v>1192323.53</v>
      </c>
      <c r="N17" s="589">
        <v>237978.52</v>
      </c>
      <c r="O17" s="311">
        <v>1045347.08</v>
      </c>
      <c r="P17" s="312">
        <v>4295659.8600000003</v>
      </c>
      <c r="Q17" s="589">
        <v>384119.25</v>
      </c>
      <c r="R17" s="311">
        <v>824300.6</v>
      </c>
      <c r="S17" s="312">
        <v>1045347.08</v>
      </c>
      <c r="T17" s="589">
        <v>44989.35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2272265.9900000002</v>
      </c>
      <c r="I18" s="325"/>
      <c r="J18" s="326"/>
      <c r="K18" s="325">
        <f>SUM(K15:K17)</f>
        <v>2669883.66</v>
      </c>
      <c r="L18" s="325"/>
      <c r="M18" s="325"/>
      <c r="N18" s="324">
        <f>SUM(N15:N17)</f>
        <v>2979918.68</v>
      </c>
      <c r="O18" s="325"/>
      <c r="P18" s="326"/>
      <c r="Q18" s="324">
        <f>SUM(Q15:Q17)</f>
        <v>2541809.58</v>
      </c>
      <c r="R18" s="325"/>
      <c r="S18" s="326"/>
      <c r="T18" s="324">
        <f>SUM(T15:T17)</f>
        <v>4383137.66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302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1" t="s">
        <v>15</v>
      </c>
      <c r="B22" s="302"/>
      <c r="C22" s="302"/>
      <c r="D22" s="302"/>
      <c r="E22" s="302"/>
      <c r="F22" s="302"/>
      <c r="G22" s="302"/>
      <c r="H22" s="587">
        <v>689385.25</v>
      </c>
      <c r="I22" s="303">
        <v>373432.17</v>
      </c>
      <c r="J22" s="304">
        <v>697745.74</v>
      </c>
      <c r="K22" s="587">
        <v>555060.94999999995</v>
      </c>
      <c r="L22" s="303">
        <v>365967.42</v>
      </c>
      <c r="M22" s="304">
        <v>373432.17</v>
      </c>
      <c r="N22" s="587">
        <v>7067.66</v>
      </c>
      <c r="O22" s="303">
        <v>414709.37</v>
      </c>
      <c r="P22" s="304">
        <v>365967.42</v>
      </c>
      <c r="Q22" s="587">
        <v>313895.43</v>
      </c>
      <c r="R22" s="303">
        <v>697745.74</v>
      </c>
      <c r="S22" s="304">
        <v>414709.37</v>
      </c>
      <c r="T22" s="587">
        <v>921844.58</v>
      </c>
      <c r="U22" s="303">
        <v>557211.56000000006</v>
      </c>
      <c r="V22" s="304">
        <v>577850.16</v>
      </c>
    </row>
    <row r="23" spans="1:22" ht="18.399999999999999" customHeight="1">
      <c r="A23" s="305" t="s">
        <v>304</v>
      </c>
      <c r="B23" s="306"/>
      <c r="C23" s="306"/>
      <c r="D23" s="306"/>
      <c r="E23" s="306"/>
      <c r="F23" s="306"/>
      <c r="G23" s="306"/>
      <c r="H23" s="588">
        <v>1620</v>
      </c>
      <c r="I23" s="307">
        <v>12728583.199999999</v>
      </c>
      <c r="J23" s="308">
        <v>13240574.68</v>
      </c>
      <c r="K23" s="588">
        <v>0</v>
      </c>
      <c r="L23" s="307">
        <v>12120371.99</v>
      </c>
      <c r="M23" s="308">
        <v>12728583.199999999</v>
      </c>
      <c r="N23" s="588">
        <v>225051.89</v>
      </c>
      <c r="O23" s="307">
        <v>12941517.73</v>
      </c>
      <c r="P23" s="308">
        <v>12120371.99</v>
      </c>
      <c r="Q23" s="588">
        <v>32378.68</v>
      </c>
      <c r="R23" s="307">
        <v>13240574.68</v>
      </c>
      <c r="S23" s="308">
        <v>12941517.73</v>
      </c>
      <c r="T23" s="588">
        <v>875</v>
      </c>
      <c r="U23" s="307">
        <v>13289626.9983333</v>
      </c>
      <c r="V23" s="308">
        <v>13396094.2633333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06"/>
      <c r="H24" s="588">
        <v>0</v>
      </c>
      <c r="I24" s="307">
        <v>548784.99</v>
      </c>
      <c r="J24" s="308">
        <v>408005.67</v>
      </c>
      <c r="K24" s="588">
        <v>0</v>
      </c>
      <c r="L24" s="307">
        <v>536819.05000000005</v>
      </c>
      <c r="M24" s="308">
        <v>548784.99</v>
      </c>
      <c r="N24" s="588">
        <v>0</v>
      </c>
      <c r="O24" s="307">
        <v>344975.81</v>
      </c>
      <c r="P24" s="308">
        <v>536819.05000000005</v>
      </c>
      <c r="Q24" s="588">
        <v>0</v>
      </c>
      <c r="R24" s="307">
        <v>408005.67</v>
      </c>
      <c r="S24" s="308">
        <v>344975.81</v>
      </c>
      <c r="T24" s="588">
        <v>0</v>
      </c>
      <c r="U24" s="307">
        <v>128208.38666666699</v>
      </c>
      <c r="V24" s="308">
        <v>26303.796666666702</v>
      </c>
    </row>
    <row r="25" spans="1:22" ht="18.399999999999999" customHeight="1" thickBot="1">
      <c r="A25" s="305" t="s">
        <v>3</v>
      </c>
      <c r="B25" s="306"/>
      <c r="C25" s="306"/>
      <c r="D25" s="306"/>
      <c r="E25" s="306"/>
      <c r="F25" s="306"/>
      <c r="G25" s="306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691005.25</v>
      </c>
      <c r="I26" s="314"/>
      <c r="J26" s="314"/>
      <c r="K26" s="313">
        <f>SUM(K22:K25)</f>
        <v>555060.94999999995</v>
      </c>
      <c r="L26" s="314"/>
      <c r="M26" s="315"/>
      <c r="N26" s="314">
        <f>SUM(N22:N25)</f>
        <v>232119.55000000002</v>
      </c>
      <c r="O26" s="314"/>
      <c r="P26" s="314"/>
      <c r="Q26" s="313">
        <f>SUM(Q22:Q25)</f>
        <v>346274.11</v>
      </c>
      <c r="R26" s="314"/>
      <c r="S26" s="315"/>
      <c r="T26" s="313">
        <f>SUM(T22:T25)</f>
        <v>922719.58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480603.9</v>
      </c>
      <c r="I27" s="316"/>
      <c r="J27" s="317"/>
      <c r="K27" s="590">
        <v>826370.22</v>
      </c>
      <c r="L27" s="316">
        <v>10122961.629999999</v>
      </c>
      <c r="M27" s="317">
        <v>6628334.5600000005</v>
      </c>
      <c r="N27" s="590">
        <v>1050099.23</v>
      </c>
      <c r="O27" s="316">
        <v>6248838.1500000004</v>
      </c>
      <c r="P27" s="317">
        <v>10122961.629999999</v>
      </c>
      <c r="Q27" s="590">
        <v>353249.61</v>
      </c>
      <c r="R27" s="316">
        <v>6834216</v>
      </c>
      <c r="S27" s="317">
        <v>6248838.1500000004</v>
      </c>
      <c r="T27" s="590">
        <v>1067682.6100000001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392439.05</v>
      </c>
      <c r="I28" s="311">
        <v>0</v>
      </c>
      <c r="J28" s="312">
        <v>0</v>
      </c>
      <c r="K28" s="589">
        <v>116544.73</v>
      </c>
      <c r="L28" s="311">
        <v>0</v>
      </c>
      <c r="M28" s="312">
        <v>0</v>
      </c>
      <c r="N28" s="589">
        <v>704044.93</v>
      </c>
      <c r="O28" s="311">
        <v>0</v>
      </c>
      <c r="P28" s="312">
        <v>0</v>
      </c>
      <c r="Q28" s="589">
        <v>381869.61</v>
      </c>
      <c r="R28" s="311">
        <v>0</v>
      </c>
      <c r="S28" s="312">
        <v>0</v>
      </c>
      <c r="T28" s="589">
        <v>1095599.5900000001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1564048.2</v>
      </c>
      <c r="I29" s="325"/>
      <c r="J29" s="325"/>
      <c r="K29" s="324">
        <f>SUM(K26:K28)</f>
        <v>1497975.9</v>
      </c>
      <c r="L29" s="325"/>
      <c r="M29" s="326"/>
      <c r="N29" s="325">
        <f>SUM(N26:N28)</f>
        <v>1986263.71</v>
      </c>
      <c r="O29" s="325"/>
      <c r="P29" s="325"/>
      <c r="Q29" s="324">
        <f>SUM(Q26:Q28)</f>
        <v>1081393.33</v>
      </c>
      <c r="R29" s="325"/>
      <c r="S29" s="326"/>
      <c r="T29" s="324">
        <f>SUM(T26:T28)</f>
        <v>3086001.7800000003</v>
      </c>
      <c r="U29" s="325"/>
      <c r="V29" s="326"/>
    </row>
    <row r="30" spans="1:22" ht="16.899999999999999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39" t="s">
        <v>329</v>
      </c>
      <c r="F5" s="340"/>
      <c r="G5" s="340"/>
      <c r="H5" s="340"/>
      <c r="I5" s="340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557595.48</v>
      </c>
      <c r="F8" s="591">
        <v>271662.13</v>
      </c>
      <c r="G8" s="591">
        <v>888171.81</v>
      </c>
      <c r="H8" s="591">
        <v>885010.24</v>
      </c>
      <c r="I8" s="591">
        <v>1470896.62</v>
      </c>
    </row>
    <row r="9" spans="1:10" ht="30" customHeight="1">
      <c r="A9" s="330" t="s">
        <v>19</v>
      </c>
      <c r="B9" s="331"/>
      <c r="C9" s="331"/>
      <c r="D9" s="332"/>
      <c r="E9" s="591">
        <v>886342.74</v>
      </c>
      <c r="F9" s="591">
        <v>872644.18</v>
      </c>
      <c r="G9" s="591">
        <v>908659.25</v>
      </c>
      <c r="H9" s="591">
        <v>955827.68</v>
      </c>
      <c r="I9" s="591">
        <v>1046002.76</v>
      </c>
    </row>
    <row r="10" spans="1:10" ht="30" customHeight="1">
      <c r="A10" s="330" t="s">
        <v>20</v>
      </c>
      <c r="B10" s="331"/>
      <c r="C10" s="331"/>
      <c r="D10" s="332"/>
      <c r="E10" s="591">
        <v>252510.67</v>
      </c>
      <c r="F10" s="591">
        <v>194541.5</v>
      </c>
      <c r="G10" s="591">
        <v>185577.35</v>
      </c>
      <c r="H10" s="591">
        <v>189483.64</v>
      </c>
      <c r="I10" s="591">
        <v>191871.62</v>
      </c>
    </row>
    <row r="11" spans="1:10" ht="30" customHeight="1">
      <c r="A11" s="330" t="s">
        <v>21</v>
      </c>
      <c r="B11" s="331"/>
      <c r="C11" s="331"/>
      <c r="D11" s="332"/>
      <c r="E11" s="591">
        <v>656286.68000000005</v>
      </c>
      <c r="F11" s="591">
        <v>651435.64</v>
      </c>
      <c r="G11" s="591">
        <v>697905.38</v>
      </c>
      <c r="H11" s="591">
        <v>639226.93999999994</v>
      </c>
      <c r="I11" s="591">
        <v>753946.1</v>
      </c>
    </row>
    <row r="12" spans="1:10" ht="30" customHeight="1">
      <c r="A12" s="330" t="s">
        <v>29</v>
      </c>
      <c r="B12" s="331"/>
      <c r="C12" s="331"/>
      <c r="D12" s="332"/>
      <c r="E12" s="591">
        <v>18606.509999999998</v>
      </c>
      <c r="F12" s="591">
        <v>17508.5</v>
      </c>
      <c r="G12" s="591">
        <v>10738.12</v>
      </c>
      <c r="H12" s="591">
        <v>15027.69</v>
      </c>
      <c r="I12" s="591">
        <v>21361.38</v>
      </c>
    </row>
    <row r="13" spans="1:10" ht="30" customHeight="1">
      <c r="A13" s="330" t="s">
        <v>22</v>
      </c>
      <c r="B13" s="331"/>
      <c r="C13" s="331"/>
      <c r="D13" s="332"/>
      <c r="E13" s="591">
        <v>413228.29</v>
      </c>
      <c r="F13" s="591">
        <v>365446.77</v>
      </c>
      <c r="G13" s="591">
        <v>405100.29</v>
      </c>
      <c r="H13" s="591">
        <v>383485.18</v>
      </c>
      <c r="I13" s="591">
        <v>471137.4</v>
      </c>
    </row>
    <row r="14" spans="1:10" ht="30" customHeight="1">
      <c r="A14" s="330" t="s">
        <v>23</v>
      </c>
      <c r="B14" s="331"/>
      <c r="C14" s="331"/>
      <c r="D14" s="332"/>
      <c r="E14" s="591">
        <v>257626.34</v>
      </c>
      <c r="F14" s="591">
        <v>228816.68</v>
      </c>
      <c r="G14" s="591">
        <v>244610.85</v>
      </c>
      <c r="H14" s="591">
        <v>270163.63</v>
      </c>
      <c r="I14" s="591">
        <v>285176.39</v>
      </c>
    </row>
    <row r="15" spans="1:10" ht="30" customHeight="1">
      <c r="A15" s="330" t="s">
        <v>24</v>
      </c>
      <c r="B15" s="331"/>
      <c r="C15" s="331"/>
      <c r="D15" s="332"/>
      <c r="E15" s="591">
        <v>259984.97</v>
      </c>
      <c r="F15" s="591">
        <v>238850.99</v>
      </c>
      <c r="G15" s="591">
        <v>252561.41</v>
      </c>
      <c r="H15" s="591">
        <v>234241.85</v>
      </c>
      <c r="I15" s="591">
        <v>259041.13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48363.31</v>
      </c>
      <c r="F17" s="591">
        <v>59939.32</v>
      </c>
      <c r="G17" s="591">
        <v>50590.43</v>
      </c>
      <c r="H17" s="591">
        <v>47480.91</v>
      </c>
      <c r="I17" s="591">
        <v>29833.96</v>
      </c>
    </row>
    <row r="18" spans="1:9" ht="30" customHeight="1">
      <c r="A18" s="330" t="s">
        <v>25</v>
      </c>
      <c r="B18" s="331"/>
      <c r="C18" s="331"/>
      <c r="D18" s="332"/>
      <c r="E18" s="591">
        <v>266839.82</v>
      </c>
      <c r="F18" s="591">
        <v>230364</v>
      </c>
      <c r="G18" s="591">
        <v>259746.78</v>
      </c>
      <c r="H18" s="591">
        <v>241185.35</v>
      </c>
      <c r="I18" s="591">
        <v>265736.31</v>
      </c>
    </row>
    <row r="19" spans="1:9" ht="30" customHeight="1">
      <c r="A19" s="333" t="s">
        <v>26</v>
      </c>
      <c r="B19" s="334"/>
      <c r="C19" s="334"/>
      <c r="D19" s="335"/>
      <c r="E19" s="591">
        <v>165658.98000000001</v>
      </c>
      <c r="F19" s="591">
        <v>185151.45</v>
      </c>
      <c r="G19" s="591">
        <v>182447.02</v>
      </c>
      <c r="H19" s="591">
        <v>183610.55</v>
      </c>
      <c r="I19" s="591">
        <v>195252.77</v>
      </c>
    </row>
    <row r="20" spans="1:9" ht="30" customHeight="1">
      <c r="A20" s="330" t="s">
        <v>27</v>
      </c>
      <c r="B20" s="331"/>
      <c r="C20" s="331"/>
      <c r="D20" s="332"/>
      <c r="E20" s="591">
        <v>9958</v>
      </c>
      <c r="F20" s="591">
        <v>10603.38</v>
      </c>
      <c r="G20" s="591">
        <v>9013.68</v>
      </c>
      <c r="H20" s="591">
        <v>10097.33</v>
      </c>
      <c r="I20" s="591">
        <v>10719.74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350</v>
      </c>
      <c r="H21" s="591">
        <v>210</v>
      </c>
      <c r="I21" s="591">
        <v>630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6" t="s">
        <v>330</v>
      </c>
      <c r="F5" s="347"/>
      <c r="G5" s="347"/>
      <c r="H5" s="347"/>
      <c r="I5" s="347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3396059.34</v>
      </c>
      <c r="F8" s="591">
        <v>3385599.83</v>
      </c>
      <c r="G8" s="591">
        <v>3501609.59</v>
      </c>
      <c r="H8" s="591">
        <v>3884819.83</v>
      </c>
      <c r="I8" s="591">
        <v>3859806.52</v>
      </c>
    </row>
    <row r="9" spans="1:10" ht="30" customHeight="1">
      <c r="A9" s="330" t="s">
        <v>19</v>
      </c>
      <c r="B9" s="331"/>
      <c r="C9" s="331"/>
      <c r="D9" s="332"/>
      <c r="E9" s="591">
        <v>95440.03</v>
      </c>
      <c r="F9" s="591">
        <v>87382.03</v>
      </c>
      <c r="G9" s="591">
        <v>91497.27</v>
      </c>
      <c r="H9" s="591">
        <v>48105.42</v>
      </c>
      <c r="I9" s="591">
        <v>92289.61</v>
      </c>
    </row>
    <row r="10" spans="1:10" ht="30" customHeight="1">
      <c r="A10" s="330" t="s">
        <v>20</v>
      </c>
      <c r="B10" s="331"/>
      <c r="C10" s="331"/>
      <c r="D10" s="332"/>
      <c r="E10" s="591">
        <v>50546.55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133283.62</v>
      </c>
      <c r="F11" s="591">
        <v>130007.8</v>
      </c>
      <c r="G11" s="591">
        <v>176077.44</v>
      </c>
      <c r="H11" s="591">
        <v>59822.879999999997</v>
      </c>
      <c r="I11" s="591">
        <v>168509.3</v>
      </c>
    </row>
    <row r="12" spans="1:10" ht="30" customHeight="1">
      <c r="A12" s="330" t="s">
        <v>29</v>
      </c>
      <c r="B12" s="331"/>
      <c r="C12" s="331"/>
      <c r="D12" s="332"/>
      <c r="E12" s="591">
        <v>26690.17</v>
      </c>
      <c r="F12" s="591">
        <v>26505.83</v>
      </c>
      <c r="G12" s="591">
        <v>26202.13</v>
      </c>
      <c r="H12" s="591">
        <v>28460.09</v>
      </c>
      <c r="I12" s="591">
        <v>28628.13</v>
      </c>
    </row>
    <row r="13" spans="1:10" ht="30" customHeight="1">
      <c r="A13" s="330" t="s">
        <v>22</v>
      </c>
      <c r="B13" s="331"/>
      <c r="C13" s="331"/>
      <c r="D13" s="332"/>
      <c r="E13" s="591">
        <v>1238586.32</v>
      </c>
      <c r="F13" s="591">
        <v>1019432.34</v>
      </c>
      <c r="G13" s="591">
        <v>1621131.74</v>
      </c>
      <c r="H13" s="591">
        <v>1080300.4099999999</v>
      </c>
      <c r="I13" s="591">
        <v>1404571.69</v>
      </c>
    </row>
    <row r="14" spans="1:10" ht="30" customHeight="1">
      <c r="A14" s="330" t="s">
        <v>23</v>
      </c>
      <c r="B14" s="331"/>
      <c r="C14" s="331"/>
      <c r="D14" s="332"/>
      <c r="E14" s="591">
        <v>124549.09</v>
      </c>
      <c r="F14" s="591">
        <v>124015.22</v>
      </c>
      <c r="G14" s="591">
        <v>113828.45</v>
      </c>
      <c r="H14" s="591">
        <v>80470.78</v>
      </c>
      <c r="I14" s="591">
        <v>91545.3</v>
      </c>
    </row>
    <row r="15" spans="1:10" ht="30" customHeight="1">
      <c r="A15" s="330" t="s">
        <v>24</v>
      </c>
      <c r="B15" s="331"/>
      <c r="C15" s="331"/>
      <c r="D15" s="332"/>
      <c r="E15" s="591">
        <v>89513.77</v>
      </c>
      <c r="F15" s="591">
        <v>73458.98</v>
      </c>
      <c r="G15" s="591">
        <v>89672.06</v>
      </c>
      <c r="H15" s="591">
        <v>49904.89</v>
      </c>
      <c r="I15" s="591">
        <v>41040.69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30828.31</v>
      </c>
      <c r="F18" s="591">
        <v>18156.45</v>
      </c>
      <c r="G18" s="591">
        <v>20751.73</v>
      </c>
      <c r="H18" s="591">
        <v>20057.14</v>
      </c>
      <c r="I18" s="591">
        <v>23358.240000000002</v>
      </c>
    </row>
    <row r="19" spans="1:9" ht="30" customHeight="1">
      <c r="A19" s="333" t="s">
        <v>26</v>
      </c>
      <c r="B19" s="334"/>
      <c r="C19" s="334"/>
      <c r="D19" s="335"/>
      <c r="E19" s="591">
        <v>2902.46</v>
      </c>
      <c r="F19" s="591">
        <v>4414</v>
      </c>
      <c r="G19" s="591">
        <v>12923.7</v>
      </c>
      <c r="H19" s="591">
        <v>2108</v>
      </c>
      <c r="I19" s="591">
        <v>8741.2800000000007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250</v>
      </c>
      <c r="I20" s="591">
        <v>300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8" t="s">
        <v>331</v>
      </c>
      <c r="F5" s="349"/>
      <c r="G5" s="349"/>
      <c r="H5" s="349"/>
      <c r="I5" s="349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457685.89</v>
      </c>
      <c r="F8" s="591">
        <v>194090.62</v>
      </c>
      <c r="G8" s="591">
        <v>237978.52</v>
      </c>
      <c r="H8" s="591">
        <v>384119.25</v>
      </c>
      <c r="I8" s="591">
        <v>808977.73</v>
      </c>
    </row>
    <row r="9" spans="1:10" ht="30" customHeight="1">
      <c r="A9" s="330" t="s">
        <v>19</v>
      </c>
      <c r="B9" s="331"/>
      <c r="C9" s="331"/>
      <c r="D9" s="332"/>
      <c r="E9" s="591">
        <v>94653.03</v>
      </c>
      <c r="F9" s="591">
        <v>1935</v>
      </c>
      <c r="G9" s="591">
        <v>19327.77</v>
      </c>
      <c r="H9" s="591">
        <v>348382.92</v>
      </c>
      <c r="I9" s="591">
        <v>1739159.29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519828.57</v>
      </c>
      <c r="F11" s="591">
        <v>455586.21</v>
      </c>
      <c r="G11" s="591">
        <v>232078.7</v>
      </c>
      <c r="H11" s="591">
        <v>54697.39</v>
      </c>
      <c r="I11" s="591">
        <v>823899.9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10432.99</v>
      </c>
      <c r="F13" s="591">
        <v>7430.97</v>
      </c>
      <c r="G13" s="591">
        <v>19058.990000000002</v>
      </c>
      <c r="H13" s="591">
        <v>0</v>
      </c>
      <c r="I13" s="591">
        <v>54000</v>
      </c>
    </row>
    <row r="14" spans="1:10" ht="30" customHeight="1">
      <c r="A14" s="330" t="s">
        <v>23</v>
      </c>
      <c r="B14" s="331"/>
      <c r="C14" s="331"/>
      <c r="D14" s="332"/>
      <c r="E14" s="591">
        <v>31913.51</v>
      </c>
      <c r="F14" s="591">
        <v>2668.13</v>
      </c>
      <c r="G14" s="591">
        <v>0</v>
      </c>
      <c r="H14" s="591">
        <v>2662</v>
      </c>
      <c r="I14" s="591">
        <v>213770.97</v>
      </c>
    </row>
    <row r="15" spans="1:10" ht="30" customHeight="1">
      <c r="A15" s="330" t="s">
        <v>24</v>
      </c>
      <c r="B15" s="331"/>
      <c r="C15" s="331"/>
      <c r="D15" s="332"/>
      <c r="E15" s="591">
        <v>0</v>
      </c>
      <c r="F15" s="591">
        <v>827490.31</v>
      </c>
      <c r="G15" s="591">
        <v>0</v>
      </c>
      <c r="H15" s="591">
        <v>0</v>
      </c>
      <c r="I15" s="591">
        <v>3061.3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5000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0</v>
      </c>
      <c r="G18" s="591">
        <v>0</v>
      </c>
      <c r="H18" s="591">
        <v>0</v>
      </c>
      <c r="I18" s="591">
        <v>0</v>
      </c>
    </row>
    <row r="19" spans="1:9" ht="30" customHeight="1">
      <c r="A19" s="333" t="s">
        <v>26</v>
      </c>
      <c r="B19" s="334"/>
      <c r="C19" s="334"/>
      <c r="D19" s="335"/>
      <c r="E19" s="591">
        <v>122419.26</v>
      </c>
      <c r="F19" s="591">
        <v>44250</v>
      </c>
      <c r="G19" s="591">
        <v>51629</v>
      </c>
      <c r="H19" s="591">
        <v>45300</v>
      </c>
      <c r="I19" s="591">
        <v>53000.78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39700</v>
      </c>
      <c r="G20" s="591">
        <v>200000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1760.48</v>
      </c>
      <c r="I21" s="591">
        <v>19900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50" t="s">
        <v>332</v>
      </c>
      <c r="F5" s="351"/>
      <c r="G5" s="351"/>
      <c r="H5" s="351"/>
      <c r="I5" s="351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968980.19</v>
      </c>
      <c r="F8" s="591">
        <v>494684.2</v>
      </c>
      <c r="G8" s="591">
        <v>1754144.16</v>
      </c>
      <c r="H8" s="591">
        <v>1031983.54</v>
      </c>
      <c r="I8" s="591">
        <v>1095599.5900000001</v>
      </c>
    </row>
    <row r="9" spans="1:10" ht="30" customHeight="1">
      <c r="A9" s="330" t="s">
        <v>19</v>
      </c>
      <c r="B9" s="331"/>
      <c r="C9" s="331"/>
      <c r="D9" s="332"/>
      <c r="E9" s="591">
        <v>0</v>
      </c>
      <c r="F9" s="591">
        <v>0</v>
      </c>
      <c r="G9" s="591">
        <v>232119.55</v>
      </c>
      <c r="H9" s="591">
        <v>7774.41</v>
      </c>
      <c r="I9" s="591">
        <v>693471.02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360754.17</v>
      </c>
      <c r="F11" s="591">
        <v>0</v>
      </c>
      <c r="G11" s="591">
        <v>0</v>
      </c>
      <c r="H11" s="591">
        <v>0</v>
      </c>
      <c r="I11" s="591">
        <v>229248.56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30238.240000000002</v>
      </c>
      <c r="F13" s="591">
        <v>0</v>
      </c>
      <c r="G13" s="591">
        <v>0</v>
      </c>
      <c r="H13" s="591">
        <v>28011.93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0</v>
      </c>
      <c r="F14" s="591">
        <v>0</v>
      </c>
      <c r="G14" s="591">
        <v>0</v>
      </c>
      <c r="H14" s="591">
        <v>0</v>
      </c>
      <c r="I14" s="591">
        <v>0</v>
      </c>
    </row>
    <row r="15" spans="1:10" ht="30" customHeight="1">
      <c r="A15" s="330" t="s">
        <v>24</v>
      </c>
      <c r="B15" s="331"/>
      <c r="C15" s="331"/>
      <c r="D15" s="332"/>
      <c r="E15" s="591">
        <v>0</v>
      </c>
      <c r="F15" s="591">
        <v>555060.94999999995</v>
      </c>
      <c r="G15" s="591">
        <v>0</v>
      </c>
      <c r="H15" s="591">
        <v>3878.89</v>
      </c>
      <c r="I15" s="591">
        <v>0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0</v>
      </c>
      <c r="G18" s="591">
        <v>0</v>
      </c>
      <c r="H18" s="591">
        <v>0</v>
      </c>
      <c r="I18" s="591">
        <v>0</v>
      </c>
    </row>
    <row r="19" spans="1:9" ht="30" customHeight="1">
      <c r="A19" s="333" t="s">
        <v>26</v>
      </c>
      <c r="B19" s="334"/>
      <c r="C19" s="334"/>
      <c r="D19" s="335"/>
      <c r="E19" s="591">
        <v>0</v>
      </c>
      <c r="F19" s="591">
        <v>0</v>
      </c>
      <c r="G19" s="591">
        <v>0</v>
      </c>
      <c r="H19" s="591">
        <v>0</v>
      </c>
      <c r="I19" s="591">
        <v>0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</row>
    <row r="2" spans="1:10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10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386" t="str">
        <f>Coordonnées!P3</f>
        <v>Version:</v>
      </c>
      <c r="H3" s="38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5" thickBot="1">
      <c r="A5" s="131"/>
      <c r="B5" s="132"/>
      <c r="C5" s="133"/>
      <c r="D5" s="133"/>
      <c r="E5" s="400"/>
      <c r="F5" s="400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81" t="s">
        <v>42</v>
      </c>
      <c r="F6" s="394">
        <f>I2</f>
        <v>2023</v>
      </c>
      <c r="G6" s="395"/>
      <c r="H6" s="388">
        <f>F6-1</f>
        <v>2022</v>
      </c>
      <c r="I6" s="389"/>
      <c r="J6" s="12"/>
    </row>
    <row r="7" spans="1:10" ht="10.15" customHeight="1">
      <c r="A7" s="67"/>
      <c r="B7" s="136"/>
      <c r="C7" s="67"/>
      <c r="D7" s="136"/>
      <c r="E7" s="382"/>
      <c r="F7" s="396"/>
      <c r="G7" s="397"/>
      <c r="H7" s="390"/>
      <c r="I7" s="391"/>
      <c r="J7" s="12"/>
    </row>
    <row r="8" spans="1:10" ht="13.15" customHeight="1" thickBot="1">
      <c r="A8" s="137"/>
      <c r="B8" s="136"/>
      <c r="C8" s="138" t="s">
        <v>41</v>
      </c>
      <c r="D8" s="136"/>
      <c r="E8" s="383"/>
      <c r="F8" s="398"/>
      <c r="G8" s="399"/>
      <c r="H8" s="392"/>
      <c r="I8" s="393"/>
      <c r="J8" s="12"/>
    </row>
    <row r="9" spans="1:10" ht="10.15" customHeight="1">
      <c r="A9" s="139"/>
      <c r="B9" s="132"/>
      <c r="C9" s="140"/>
      <c r="D9" s="140"/>
      <c r="E9" s="141"/>
      <c r="F9" s="167"/>
      <c r="G9" s="169"/>
      <c r="H9" s="354"/>
      <c r="I9" s="355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56">
        <f>F12+F14+F29+F35+F39</f>
        <v>39223790.239999995</v>
      </c>
      <c r="G10" s="371"/>
      <c r="H10" s="356">
        <f>H12+H14+H29+H35+H39</f>
        <v>37831296.419999994</v>
      </c>
      <c r="I10" s="357"/>
      <c r="J10" s="12"/>
    </row>
    <row r="11" spans="1:10" ht="8.4499999999999993" customHeight="1">
      <c r="A11" s="136"/>
      <c r="B11" s="136"/>
      <c r="C11" s="136"/>
      <c r="D11" s="136"/>
      <c r="E11" s="142"/>
      <c r="F11" s="168"/>
      <c r="G11" s="170"/>
      <c r="H11" s="358"/>
      <c r="I11" s="359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60">
        <v>42286.12</v>
      </c>
      <c r="G12" s="370"/>
      <c r="H12" s="360">
        <v>0</v>
      </c>
      <c r="I12" s="361"/>
      <c r="J12" s="12"/>
    </row>
    <row r="13" spans="1:10" ht="10.35" customHeight="1">
      <c r="A13" s="143"/>
      <c r="B13" s="144"/>
      <c r="C13" s="132"/>
      <c r="D13" s="132"/>
      <c r="E13" s="142"/>
      <c r="F13" s="360"/>
      <c r="G13" s="370"/>
      <c r="H13" s="360"/>
      <c r="I13" s="361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56">
        <f>SUM(F16:F27)</f>
        <v>36197711.079999998</v>
      </c>
      <c r="G14" s="371"/>
      <c r="H14" s="356">
        <f>SUM(H16:H27)</f>
        <v>35621195.899999999</v>
      </c>
      <c r="I14" s="357"/>
      <c r="J14" s="12"/>
    </row>
    <row r="15" spans="1:10">
      <c r="A15" s="139"/>
      <c r="B15" s="145" t="s">
        <v>50</v>
      </c>
      <c r="C15" s="132"/>
      <c r="D15" s="132"/>
      <c r="E15" s="142"/>
      <c r="F15" s="362"/>
      <c r="G15" s="372"/>
      <c r="H15" s="362"/>
      <c r="I15" s="36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60">
        <v>20798808.949999999</v>
      </c>
      <c r="G16" s="370"/>
      <c r="H16" s="360">
        <v>20564103.649999999</v>
      </c>
      <c r="I16" s="361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60">
        <v>8492008.5800000001</v>
      </c>
      <c r="G17" s="370"/>
      <c r="H17" s="360">
        <v>8045768.0499999998</v>
      </c>
      <c r="I17" s="361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60">
        <v>4581052.26</v>
      </c>
      <c r="G18" s="370"/>
      <c r="H18" s="360">
        <v>4642540.34</v>
      </c>
      <c r="I18" s="361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60">
        <v>85015.22</v>
      </c>
      <c r="G19" s="370"/>
      <c r="H19" s="360">
        <v>88425.919999999998</v>
      </c>
      <c r="I19" s="361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60">
        <v>0</v>
      </c>
      <c r="G20" s="370"/>
      <c r="H20" s="360">
        <v>0</v>
      </c>
      <c r="I20" s="361"/>
      <c r="J20" s="12"/>
    </row>
    <row r="21" spans="1:10">
      <c r="A21" s="139"/>
      <c r="B21" s="146" t="s">
        <v>60</v>
      </c>
      <c r="C21" s="132"/>
      <c r="D21" s="132"/>
      <c r="E21" s="142"/>
      <c r="F21" s="360"/>
      <c r="G21" s="370"/>
      <c r="H21" s="360"/>
      <c r="I21" s="361"/>
      <c r="J21" s="12"/>
    </row>
    <row r="22" spans="1:10" ht="23.45" customHeight="1">
      <c r="A22" s="139"/>
      <c r="B22" s="147" t="s">
        <v>61</v>
      </c>
      <c r="C22" s="379" t="s">
        <v>287</v>
      </c>
      <c r="D22" s="379"/>
      <c r="E22" s="148" t="s">
        <v>62</v>
      </c>
      <c r="F22" s="377">
        <v>107451.94</v>
      </c>
      <c r="G22" s="378"/>
      <c r="H22" s="377">
        <v>113122.46</v>
      </c>
      <c r="I22" s="401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60">
        <v>0</v>
      </c>
      <c r="G23" s="370"/>
      <c r="H23" s="360">
        <v>0</v>
      </c>
      <c r="I23" s="361"/>
      <c r="J23" s="12"/>
    </row>
    <row r="24" spans="1:10">
      <c r="A24" s="139"/>
      <c r="B24" s="146" t="s">
        <v>65</v>
      </c>
      <c r="C24" s="132"/>
      <c r="D24" s="132"/>
      <c r="E24" s="142"/>
      <c r="F24" s="360"/>
      <c r="G24" s="370"/>
      <c r="H24" s="360"/>
      <c r="I24" s="361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60">
        <v>2133374.13</v>
      </c>
      <c r="G25" s="370"/>
      <c r="H25" s="360">
        <v>2167235.48</v>
      </c>
      <c r="I25" s="361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60">
        <v>0</v>
      </c>
      <c r="G26" s="370"/>
      <c r="H26" s="360">
        <v>0</v>
      </c>
      <c r="I26" s="361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60">
        <v>0</v>
      </c>
      <c r="G27" s="370"/>
      <c r="H27" s="360">
        <v>0</v>
      </c>
      <c r="I27" s="361"/>
      <c r="J27" s="12"/>
    </row>
    <row r="28" spans="1:10" ht="10.15" customHeight="1">
      <c r="A28" s="139"/>
      <c r="B28" s="139"/>
      <c r="C28" s="140"/>
      <c r="D28" s="140"/>
      <c r="E28" s="149"/>
      <c r="F28" s="360"/>
      <c r="G28" s="370"/>
      <c r="H28" s="360"/>
      <c r="I28" s="361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56">
        <f>SUM(F30:F33)</f>
        <v>0</v>
      </c>
      <c r="G29" s="371"/>
      <c r="H29" s="356">
        <f>SUM(H30:H33)</f>
        <v>0</v>
      </c>
      <c r="I29" s="357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62">
        <v>0</v>
      </c>
      <c r="G30" s="372"/>
      <c r="H30" s="362">
        <v>0</v>
      </c>
      <c r="I30" s="36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60">
        <v>0</v>
      </c>
      <c r="G31" s="370"/>
      <c r="H31" s="360">
        <v>0</v>
      </c>
      <c r="I31" s="361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60">
        <v>0</v>
      </c>
      <c r="G32" s="370"/>
      <c r="H32" s="360">
        <v>0</v>
      </c>
      <c r="I32" s="361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60">
        <v>0</v>
      </c>
      <c r="G33" s="370"/>
      <c r="H33" s="360">
        <v>0</v>
      </c>
      <c r="I33" s="361"/>
      <c r="J33" s="12"/>
    </row>
    <row r="34" spans="1:10" ht="10.15" customHeight="1">
      <c r="A34" s="139"/>
      <c r="B34" s="139"/>
      <c r="C34" s="140"/>
      <c r="D34" s="140"/>
      <c r="E34" s="142"/>
      <c r="F34" s="360"/>
      <c r="G34" s="370"/>
      <c r="H34" s="360"/>
      <c r="I34" s="361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56">
        <f>SUM(F36:F37)</f>
        <v>1404381.03</v>
      </c>
      <c r="G35" s="371"/>
      <c r="H35" s="356">
        <f>SUM(H36:H37)</f>
        <v>675988.51</v>
      </c>
      <c r="I35" s="357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62">
        <v>1399381.03</v>
      </c>
      <c r="G36" s="372"/>
      <c r="H36" s="362">
        <v>675988.51</v>
      </c>
      <c r="I36" s="36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60">
        <v>5000</v>
      </c>
      <c r="G37" s="370"/>
      <c r="H37" s="360">
        <v>0</v>
      </c>
      <c r="I37" s="361"/>
      <c r="J37" s="12"/>
    </row>
    <row r="38" spans="1:10" ht="10.15" customHeight="1">
      <c r="A38" s="139"/>
      <c r="B38" s="139"/>
      <c r="C38" s="140"/>
      <c r="D38" s="140"/>
      <c r="E38" s="142"/>
      <c r="F38" s="360"/>
      <c r="G38" s="370"/>
      <c r="H38" s="360"/>
      <c r="I38" s="361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56">
        <f>SUM(F40:F41)</f>
        <v>1579412.01</v>
      </c>
      <c r="G39" s="371"/>
      <c r="H39" s="356">
        <f>SUM(H40:H41)</f>
        <v>1534112.01</v>
      </c>
      <c r="I39" s="357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62">
        <v>1579412.01</v>
      </c>
      <c r="G40" s="372"/>
      <c r="H40" s="362">
        <v>1534112.01</v>
      </c>
      <c r="I40" s="36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60">
        <v>0</v>
      </c>
      <c r="G41" s="370"/>
      <c r="H41" s="360">
        <v>0</v>
      </c>
      <c r="I41" s="361"/>
      <c r="J41" s="12"/>
    </row>
    <row r="42" spans="1:10" ht="9.6" customHeight="1">
      <c r="A42" s="139"/>
      <c r="B42" s="139"/>
      <c r="C42" s="140"/>
      <c r="D42" s="140"/>
      <c r="E42" s="142"/>
      <c r="F42" s="360"/>
      <c r="G42" s="370"/>
      <c r="H42" s="360"/>
      <c r="I42" s="361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366">
        <f>F45+F47+F57+F59</f>
        <v>4923637.2299999995</v>
      </c>
      <c r="G43" s="373"/>
      <c r="H43" s="366">
        <f>H45+H47+H57+H59</f>
        <v>3701091.45</v>
      </c>
      <c r="I43" s="367"/>
      <c r="J43" s="12"/>
    </row>
    <row r="44" spans="1:10" ht="8.4499999999999993" customHeight="1">
      <c r="A44" s="136"/>
      <c r="B44" s="136"/>
      <c r="C44" s="136"/>
      <c r="D44" s="136"/>
      <c r="E44" s="142"/>
      <c r="F44" s="368"/>
      <c r="G44" s="374"/>
      <c r="H44" s="368"/>
      <c r="I44" s="369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56">
        <v>0</v>
      </c>
      <c r="G45" s="371"/>
      <c r="H45" s="364">
        <v>0</v>
      </c>
      <c r="I45" s="365"/>
      <c r="J45" s="12"/>
    </row>
    <row r="46" spans="1:10" ht="10.15" customHeight="1">
      <c r="A46" s="143"/>
      <c r="B46" s="144"/>
      <c r="C46" s="132"/>
      <c r="D46" s="132"/>
      <c r="E46" s="142"/>
      <c r="F46" s="358"/>
      <c r="G46" s="376"/>
      <c r="H46" s="358"/>
      <c r="I46" s="359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56">
        <f>F48+F49</f>
        <v>1016624.5999999999</v>
      </c>
      <c r="G47" s="371"/>
      <c r="H47" s="356">
        <f>H48+H49</f>
        <v>477106.45</v>
      </c>
      <c r="I47" s="357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62">
        <v>384383.47</v>
      </c>
      <c r="G48" s="372"/>
      <c r="H48" s="362">
        <v>346648.64</v>
      </c>
      <c r="I48" s="36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60">
        <f>SUM(F50:F55)</f>
        <v>632241.12999999989</v>
      </c>
      <c r="G49" s="370"/>
      <c r="H49" s="360">
        <f>SUM(H50:H55)</f>
        <v>130457.81000000001</v>
      </c>
      <c r="I49" s="361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60">
        <v>41660.589999999997</v>
      </c>
      <c r="G50" s="370"/>
      <c r="H50" s="360">
        <v>12931.92</v>
      </c>
      <c r="I50" s="361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60">
        <v>559143.72</v>
      </c>
      <c r="G51" s="370"/>
      <c r="H51" s="360">
        <v>94782.35</v>
      </c>
      <c r="I51" s="361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60">
        <v>9929.82</v>
      </c>
      <c r="G52" s="370"/>
      <c r="H52" s="360">
        <v>1001.46</v>
      </c>
      <c r="I52" s="361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60">
        <v>882</v>
      </c>
      <c r="G53" s="370"/>
      <c r="H53" s="360">
        <v>1117.08</v>
      </c>
      <c r="I53" s="361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60">
        <v>20625</v>
      </c>
      <c r="G54" s="370"/>
      <c r="H54" s="360">
        <v>20625</v>
      </c>
      <c r="I54" s="361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60">
        <v>0</v>
      </c>
      <c r="G55" s="370"/>
      <c r="H55" s="360">
        <v>0</v>
      </c>
      <c r="I55" s="361"/>
      <c r="J55" s="12"/>
    </row>
    <row r="56" spans="1:10" ht="10.15" customHeight="1">
      <c r="A56" s="139"/>
      <c r="B56" s="139"/>
      <c r="C56" s="140"/>
      <c r="D56" s="140"/>
      <c r="E56" s="149"/>
      <c r="F56" s="360"/>
      <c r="G56" s="370"/>
      <c r="H56" s="360"/>
      <c r="I56" s="361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592">
        <v>0</v>
      </c>
      <c r="G57" s="370"/>
      <c r="H57" s="592">
        <v>0</v>
      </c>
      <c r="I57" s="361"/>
      <c r="J57" s="12"/>
    </row>
    <row r="58" spans="1:10" ht="10.15" customHeight="1">
      <c r="A58" s="143"/>
      <c r="B58" s="144"/>
      <c r="C58" s="132"/>
      <c r="D58" s="132"/>
      <c r="E58" s="142"/>
      <c r="F58" s="360"/>
      <c r="G58" s="370"/>
      <c r="H58" s="360"/>
      <c r="I58" s="361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56">
        <f>SUM(F60:F62)</f>
        <v>3907012.63</v>
      </c>
      <c r="G59" s="371"/>
      <c r="H59" s="356">
        <f>SUM(H60:H62)</f>
        <v>3223985</v>
      </c>
      <c r="I59" s="357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62">
        <v>1150204.28</v>
      </c>
      <c r="G60" s="372"/>
      <c r="H60" s="362">
        <v>1000000</v>
      </c>
      <c r="I60" s="36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60">
        <v>2823695.05</v>
      </c>
      <c r="G61" s="370"/>
      <c r="H61" s="360">
        <v>2223985</v>
      </c>
      <c r="I61" s="361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60">
        <v>-66886.7</v>
      </c>
      <c r="G62" s="370"/>
      <c r="H62" s="360">
        <v>0</v>
      </c>
      <c r="I62" s="361"/>
      <c r="J62" s="12"/>
    </row>
    <row r="63" spans="1:10" ht="10.15" customHeight="1">
      <c r="A63" s="139"/>
      <c r="B63" s="139"/>
      <c r="C63" s="140"/>
      <c r="D63" s="140"/>
      <c r="E63" s="142"/>
      <c r="F63" s="360"/>
      <c r="G63" s="370"/>
      <c r="H63" s="360"/>
      <c r="I63" s="361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56">
        <v>0</v>
      </c>
      <c r="G64" s="371"/>
      <c r="H64" s="356">
        <v>0</v>
      </c>
      <c r="I64" s="357"/>
      <c r="J64" s="12"/>
    </row>
    <row r="65" spans="1:10" ht="10.15" customHeight="1">
      <c r="A65" s="139"/>
      <c r="B65" s="132"/>
      <c r="C65" s="144"/>
      <c r="D65" s="144"/>
      <c r="E65" s="150"/>
      <c r="F65" s="362"/>
      <c r="G65" s="372"/>
      <c r="H65" s="362"/>
      <c r="I65" s="363"/>
      <c r="J65" s="12"/>
    </row>
    <row r="66" spans="1:10" ht="13.5" thickBot="1">
      <c r="A66" s="139"/>
      <c r="B66" s="132"/>
      <c r="C66" s="143" t="s">
        <v>121</v>
      </c>
      <c r="D66" s="143"/>
      <c r="E66" s="151" t="s">
        <v>122</v>
      </c>
      <c r="F66" s="352">
        <f>F10+F43+F64</f>
        <v>44147427.469999991</v>
      </c>
      <c r="G66" s="375"/>
      <c r="H66" s="352">
        <f>H10+H43+H64</f>
        <v>41532387.869999997</v>
      </c>
      <c r="I66" s="35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  <c r="J1" s="15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15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03" t="s">
        <v>42</v>
      </c>
      <c r="F6" s="409">
        <f>I2</f>
        <v>2023</v>
      </c>
      <c r="G6" s="415"/>
      <c r="H6" s="409">
        <f>F6-1</f>
        <v>2022</v>
      </c>
      <c r="I6" s="410"/>
      <c r="J6" s="16"/>
    </row>
    <row r="7" spans="1:10" ht="10.15" customHeight="1">
      <c r="A7" s="115"/>
      <c r="B7" s="116"/>
      <c r="C7" s="116"/>
      <c r="D7" s="118"/>
      <c r="E7" s="404"/>
      <c r="F7" s="411"/>
      <c r="G7" s="416"/>
      <c r="H7" s="411"/>
      <c r="I7" s="412"/>
      <c r="J7" s="16"/>
    </row>
    <row r="8" spans="1:10" ht="13.5" thickBot="1">
      <c r="A8" s="115"/>
      <c r="B8" s="116"/>
      <c r="C8" s="118" t="s">
        <v>123</v>
      </c>
      <c r="D8" s="116"/>
      <c r="E8" s="405"/>
      <c r="F8" s="413"/>
      <c r="G8" s="417"/>
      <c r="H8" s="413"/>
      <c r="I8" s="414"/>
      <c r="J8" s="16"/>
    </row>
    <row r="9" spans="1:10" ht="10.15" customHeight="1">
      <c r="A9" s="115"/>
      <c r="B9" s="116"/>
      <c r="C9" s="116"/>
      <c r="D9" s="116"/>
      <c r="E9" s="119"/>
      <c r="F9" s="418"/>
      <c r="G9" s="419"/>
      <c r="H9" s="418"/>
      <c r="I9" s="430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56">
        <f>F12+F14+F16+F21+F25+F31</f>
        <v>39755990.049999997</v>
      </c>
      <c r="G10" s="371"/>
      <c r="H10" s="356">
        <f>H12+H14+H16+H21+H25+H31</f>
        <v>37660322.450000003</v>
      </c>
      <c r="I10" s="357"/>
      <c r="J10" s="16"/>
    </row>
    <row r="11" spans="1:10" ht="10.15" customHeight="1">
      <c r="A11" s="115"/>
      <c r="B11" s="116"/>
      <c r="C11" s="120"/>
      <c r="D11" s="120"/>
      <c r="E11" s="121"/>
      <c r="F11" s="358"/>
      <c r="G11" s="376"/>
      <c r="H11" s="358"/>
      <c r="I11" s="359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56">
        <v>23191406.149999999</v>
      </c>
      <c r="G12" s="371"/>
      <c r="H12" s="356">
        <v>23191406.149999999</v>
      </c>
      <c r="I12" s="357"/>
      <c r="J12" s="16"/>
    </row>
    <row r="13" spans="1:10" ht="10.15" customHeight="1">
      <c r="A13" s="122"/>
      <c r="B13" s="123"/>
      <c r="C13" s="116"/>
      <c r="D13" s="116"/>
      <c r="E13" s="124"/>
      <c r="F13" s="358"/>
      <c r="G13" s="376"/>
      <c r="H13" s="358"/>
      <c r="I13" s="359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56">
        <v>3226697.84</v>
      </c>
      <c r="G14" s="371"/>
      <c r="H14" s="356">
        <v>3226697.84</v>
      </c>
      <c r="I14" s="357"/>
      <c r="J14" s="16"/>
    </row>
    <row r="15" spans="1:10" ht="10.15" customHeight="1">
      <c r="A15" s="122"/>
      <c r="B15" s="123"/>
      <c r="C15" s="116"/>
      <c r="D15" s="116"/>
      <c r="E15" s="124"/>
      <c r="F15" s="358"/>
      <c r="G15" s="376"/>
      <c r="H15" s="358"/>
      <c r="I15" s="359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56">
        <f>SUM(F17:F19)</f>
        <v>2314206.4800000004</v>
      </c>
      <c r="G16" s="371"/>
      <c r="H16" s="356">
        <f>SUM(H17:H19)</f>
        <v>1208705.4100000001</v>
      </c>
      <c r="I16" s="357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0">
        <v>865985.91</v>
      </c>
      <c r="G17" s="421"/>
      <c r="H17" s="420">
        <v>0</v>
      </c>
      <c r="I17" s="431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2">
        <v>342719.5</v>
      </c>
      <c r="G18" s="423"/>
      <c r="H18" s="422">
        <v>865985.91</v>
      </c>
      <c r="I18" s="432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2">
        <v>1105501.07</v>
      </c>
      <c r="G19" s="423"/>
      <c r="H19" s="422">
        <v>342719.5</v>
      </c>
      <c r="I19" s="432"/>
      <c r="J19" s="16"/>
    </row>
    <row r="20" spans="1:10" ht="10.15" customHeight="1">
      <c r="A20" s="115"/>
      <c r="B20" s="125"/>
      <c r="C20" s="126"/>
      <c r="D20" s="126"/>
      <c r="E20" s="124"/>
      <c r="F20" s="422"/>
      <c r="G20" s="423"/>
      <c r="H20" s="422"/>
      <c r="I20" s="432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56">
        <f>SUM(F22:F23)</f>
        <v>315372.36</v>
      </c>
      <c r="G21" s="371"/>
      <c r="H21" s="356">
        <f>SUM(H22:H23)</f>
        <v>794333.44</v>
      </c>
      <c r="I21" s="357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0">
        <v>39403.25</v>
      </c>
      <c r="G22" s="421"/>
      <c r="H22" s="420">
        <v>39403.25</v>
      </c>
      <c r="I22" s="431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2">
        <v>275969.11</v>
      </c>
      <c r="G23" s="423"/>
      <c r="H23" s="422">
        <v>754930.19</v>
      </c>
      <c r="I23" s="432"/>
      <c r="J23" s="16"/>
    </row>
    <row r="24" spans="1:10" ht="10.15" customHeight="1">
      <c r="A24" s="115"/>
      <c r="B24" s="125"/>
      <c r="C24" s="126"/>
      <c r="D24" s="126"/>
      <c r="E24" s="124"/>
      <c r="F24" s="422"/>
      <c r="G24" s="423"/>
      <c r="H24" s="422"/>
      <c r="I24" s="432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56">
        <f>SUM(F26:F29)</f>
        <v>7451090.2699999996</v>
      </c>
      <c r="G25" s="371"/>
      <c r="H25" s="356">
        <f>SUM(H26:H29)</f>
        <v>6818462.6600000001</v>
      </c>
      <c r="I25" s="357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0">
        <v>0</v>
      </c>
      <c r="G26" s="421"/>
      <c r="H26" s="420">
        <v>0</v>
      </c>
      <c r="I26" s="431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2">
        <v>0</v>
      </c>
      <c r="G27" s="423"/>
      <c r="H27" s="422">
        <v>0</v>
      </c>
      <c r="I27" s="432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2">
        <v>6838827.21</v>
      </c>
      <c r="G28" s="423"/>
      <c r="H28" s="422">
        <v>6180924.71</v>
      </c>
      <c r="I28" s="432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2">
        <v>612263.06000000006</v>
      </c>
      <c r="G29" s="423"/>
      <c r="H29" s="422">
        <v>637537.94999999995</v>
      </c>
      <c r="I29" s="432"/>
      <c r="J29" s="16"/>
    </row>
    <row r="30" spans="1:10" ht="10.15" customHeight="1">
      <c r="A30" s="115"/>
      <c r="B30" s="125"/>
      <c r="C30" s="126"/>
      <c r="D30" s="126"/>
      <c r="E30" s="124"/>
      <c r="F30" s="422"/>
      <c r="G30" s="423"/>
      <c r="H30" s="422"/>
      <c r="I30" s="432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56">
        <v>3257216.95</v>
      </c>
      <c r="G31" s="371"/>
      <c r="H31" s="356">
        <v>2420716.9500000002</v>
      </c>
      <c r="I31" s="357"/>
      <c r="J31" s="16"/>
    </row>
    <row r="32" spans="1:10" ht="10.15" customHeight="1">
      <c r="A32" s="115"/>
      <c r="B32" s="116"/>
      <c r="C32" s="123"/>
      <c r="D32" s="123"/>
      <c r="E32" s="124"/>
      <c r="F32" s="420"/>
      <c r="G32" s="421"/>
      <c r="H32" s="420"/>
      <c r="I32" s="431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4">
        <f>F35+F44+F53</f>
        <v>4389702.25</v>
      </c>
      <c r="G33" s="425"/>
      <c r="H33" s="424">
        <f>H35+H44+H53</f>
        <v>3869034.14</v>
      </c>
      <c r="I33" s="433"/>
      <c r="J33" s="16"/>
    </row>
    <row r="34" spans="1:10" ht="10.15" customHeight="1">
      <c r="A34" s="127"/>
      <c r="B34" s="127"/>
      <c r="C34" s="127"/>
      <c r="D34" s="127"/>
      <c r="E34" s="124"/>
      <c r="F34" s="426"/>
      <c r="G34" s="427"/>
      <c r="H34" s="426"/>
      <c r="I34" s="434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56">
        <f>SUM(F36:F42)</f>
        <v>3772015.27</v>
      </c>
      <c r="G35" s="371"/>
      <c r="H35" s="356">
        <f>SUM(H36:H42)</f>
        <v>3090397.9</v>
      </c>
      <c r="I35" s="357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0">
        <v>3578140.27</v>
      </c>
      <c r="G36" s="421"/>
      <c r="H36" s="420">
        <v>2880022.9</v>
      </c>
      <c r="I36" s="431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2">
        <v>193875</v>
      </c>
      <c r="G37" s="423"/>
      <c r="H37" s="422">
        <v>210375</v>
      </c>
      <c r="I37" s="432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2">
        <v>0</v>
      </c>
      <c r="G38" s="423"/>
      <c r="H38" s="422">
        <v>0</v>
      </c>
      <c r="I38" s="432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2">
        <v>0</v>
      </c>
      <c r="G39" s="423"/>
      <c r="H39" s="422">
        <v>0</v>
      </c>
      <c r="I39" s="432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2">
        <v>0</v>
      </c>
      <c r="G40" s="423"/>
      <c r="H40" s="422">
        <v>0</v>
      </c>
      <c r="I40" s="432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2">
        <v>0</v>
      </c>
      <c r="G41" s="423"/>
      <c r="H41" s="422">
        <v>0</v>
      </c>
      <c r="I41" s="432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2">
        <v>0</v>
      </c>
      <c r="G42" s="423"/>
      <c r="H42" s="422">
        <v>0</v>
      </c>
      <c r="I42" s="432"/>
      <c r="J42" s="16"/>
    </row>
    <row r="43" spans="1:10" ht="10.15" customHeight="1">
      <c r="A43" s="115"/>
      <c r="B43" s="125"/>
      <c r="C43" s="126"/>
      <c r="D43" s="126"/>
      <c r="E43" s="124"/>
      <c r="F43" s="422"/>
      <c r="G43" s="423"/>
      <c r="H43" s="422"/>
      <c r="I43" s="432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56">
        <f>F45+SUM(F49:F51)</f>
        <v>581242.53</v>
      </c>
      <c r="G44" s="371"/>
      <c r="H44" s="356">
        <f>H45+SUM(H49:H51)</f>
        <v>742191.79</v>
      </c>
      <c r="I44" s="357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0">
        <f>SUM(F46:F48)</f>
        <v>334773.65999999997</v>
      </c>
      <c r="G45" s="421"/>
      <c r="H45" s="420">
        <f>SUM(H46:H48)</f>
        <v>369250.8</v>
      </c>
      <c r="I45" s="431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2">
        <v>334773.65999999997</v>
      </c>
      <c r="G46" s="423"/>
      <c r="H46" s="422">
        <v>356885.43</v>
      </c>
      <c r="I46" s="432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2">
        <v>0</v>
      </c>
      <c r="G47" s="423"/>
      <c r="H47" s="422">
        <v>12365.37</v>
      </c>
      <c r="I47" s="432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2">
        <v>0</v>
      </c>
      <c r="G48" s="423"/>
      <c r="H48" s="422">
        <v>0</v>
      </c>
      <c r="I48" s="432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2">
        <v>152735.09</v>
      </c>
      <c r="G49" s="423"/>
      <c r="H49" s="422">
        <v>84184.11</v>
      </c>
      <c r="I49" s="432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2">
        <v>55546.61</v>
      </c>
      <c r="G50" s="423"/>
      <c r="H50" s="422">
        <v>67238.3</v>
      </c>
      <c r="I50" s="432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2">
        <v>38187.17</v>
      </c>
      <c r="G51" s="423"/>
      <c r="H51" s="422">
        <v>221518.58</v>
      </c>
      <c r="I51" s="432"/>
      <c r="J51" s="16"/>
    </row>
    <row r="52" spans="1:10" ht="10.15" customHeight="1">
      <c r="A52" s="115"/>
      <c r="B52" s="125"/>
      <c r="C52" s="126"/>
      <c r="D52" s="126"/>
      <c r="E52" s="128"/>
      <c r="F52" s="422"/>
      <c r="G52" s="423"/>
      <c r="H52" s="422"/>
      <c r="I52" s="432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56">
        <v>36444.449999999997</v>
      </c>
      <c r="G53" s="371"/>
      <c r="H53" s="356">
        <v>36444.449999999997</v>
      </c>
      <c r="I53" s="357"/>
      <c r="J53" s="16"/>
    </row>
    <row r="54" spans="1:10" ht="10.15" customHeight="1">
      <c r="A54" s="122"/>
      <c r="B54" s="123"/>
      <c r="C54" s="116"/>
      <c r="D54" s="116"/>
      <c r="E54" s="124"/>
      <c r="F54" s="358"/>
      <c r="G54" s="376"/>
      <c r="H54" s="358"/>
      <c r="I54" s="359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56">
        <v>1735.17</v>
      </c>
      <c r="G55" s="371"/>
      <c r="H55" s="356">
        <v>3031.28</v>
      </c>
      <c r="I55" s="357"/>
      <c r="J55" s="16"/>
    </row>
    <row r="56" spans="1:10">
      <c r="A56" s="115"/>
      <c r="B56" s="116"/>
      <c r="C56" s="123"/>
      <c r="D56" s="123"/>
      <c r="E56" s="124"/>
      <c r="F56" s="420"/>
      <c r="G56" s="421"/>
      <c r="H56" s="420"/>
      <c r="I56" s="431"/>
      <c r="J56" s="16"/>
    </row>
    <row r="57" spans="1:10" ht="13.5" thickBot="1">
      <c r="A57" s="115"/>
      <c r="B57" s="116"/>
      <c r="C57" s="122" t="s">
        <v>182</v>
      </c>
      <c r="D57" s="122"/>
      <c r="E57" s="129" t="s">
        <v>183</v>
      </c>
      <c r="F57" s="428">
        <f>F10+F33+F55</f>
        <v>44147427.469999999</v>
      </c>
      <c r="G57" s="429"/>
      <c r="H57" s="428">
        <f>H10+H33+H55</f>
        <v>41532387.870000005</v>
      </c>
      <c r="I57" s="435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</row>
    <row r="2" spans="1:9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9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407" t="str">
        <f>Coordonnées!P3</f>
        <v>Version:</v>
      </c>
      <c r="H3" s="408"/>
      <c r="I3" s="171">
        <f>Coordonnées!R3</f>
        <v>1</v>
      </c>
    </row>
    <row r="4" spans="1:9" ht="13.5" thickBot="1"/>
    <row r="5" spans="1:9">
      <c r="A5" s="68"/>
      <c r="B5" s="96"/>
      <c r="C5" s="68"/>
      <c r="D5" s="97"/>
      <c r="E5" s="436" t="s">
        <v>42</v>
      </c>
      <c r="F5" s="439">
        <f>I2</f>
        <v>2023</v>
      </c>
      <c r="G5" s="440"/>
      <c r="H5" s="439">
        <f>F5-1</f>
        <v>2022</v>
      </c>
      <c r="I5" s="445"/>
    </row>
    <row r="6" spans="1:9">
      <c r="A6" s="98"/>
      <c r="B6" s="99"/>
      <c r="C6" s="96" t="s">
        <v>184</v>
      </c>
      <c r="D6" s="100"/>
      <c r="E6" s="437"/>
      <c r="F6" s="441"/>
      <c r="G6" s="442"/>
      <c r="H6" s="441"/>
      <c r="I6" s="446"/>
    </row>
    <row r="7" spans="1:9" ht="10.15" customHeight="1" thickBot="1">
      <c r="A7" s="98"/>
      <c r="B7" s="99"/>
      <c r="C7" s="100"/>
      <c r="D7" s="100"/>
      <c r="E7" s="438"/>
      <c r="F7" s="443"/>
      <c r="G7" s="444"/>
      <c r="H7" s="443"/>
      <c r="I7" s="447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50"/>
      <c r="G8" s="451"/>
      <c r="H8" s="450"/>
      <c r="I8" s="476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2">
        <v>122037.64</v>
      </c>
      <c r="G9" s="453"/>
      <c r="H9" s="452">
        <v>134777.07</v>
      </c>
      <c r="I9" s="477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2">
        <v>879973</v>
      </c>
      <c r="G10" s="453"/>
      <c r="H10" s="452">
        <v>680936.99</v>
      </c>
      <c r="I10" s="477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2">
        <v>1673462.59</v>
      </c>
      <c r="G11" s="453"/>
      <c r="H11" s="452">
        <v>1464863.3</v>
      </c>
      <c r="I11" s="477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2">
        <v>583767.56000000006</v>
      </c>
      <c r="G12" s="453"/>
      <c r="H12" s="452">
        <v>518680.58</v>
      </c>
      <c r="I12" s="477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2">
        <v>330005.46000000002</v>
      </c>
      <c r="G13" s="453"/>
      <c r="H13" s="452">
        <v>298199.03000000003</v>
      </c>
      <c r="I13" s="477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2">
        <f>SUM(F15:F17)</f>
        <v>96891.92</v>
      </c>
      <c r="G14" s="453"/>
      <c r="H14" s="452">
        <f>SUM(H15:H17)</f>
        <v>84327.72</v>
      </c>
      <c r="I14" s="477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2">
        <v>96608.79</v>
      </c>
      <c r="G15" s="453"/>
      <c r="H15" s="452">
        <v>82626.11</v>
      </c>
      <c r="I15" s="477"/>
    </row>
    <row r="16" spans="1:9">
      <c r="A16" s="98"/>
      <c r="B16" s="98"/>
      <c r="C16" s="104" t="s">
        <v>196</v>
      </c>
      <c r="D16" s="104"/>
      <c r="E16" s="105">
        <v>657</v>
      </c>
      <c r="F16" s="454">
        <v>0</v>
      </c>
      <c r="G16" s="455"/>
      <c r="H16" s="454">
        <v>0</v>
      </c>
      <c r="I16" s="478"/>
    </row>
    <row r="17" spans="1:9">
      <c r="A17" s="98"/>
      <c r="B17" s="98"/>
      <c r="C17" s="104" t="s">
        <v>197</v>
      </c>
      <c r="D17" s="104"/>
      <c r="E17" s="105">
        <v>658</v>
      </c>
      <c r="F17" s="452">
        <v>283.13</v>
      </c>
      <c r="G17" s="453"/>
      <c r="H17" s="452">
        <v>1701.61</v>
      </c>
      <c r="I17" s="477"/>
    </row>
    <row r="18" spans="1:9" ht="10.15" customHeight="1">
      <c r="A18" s="98"/>
      <c r="B18" s="99"/>
      <c r="C18" s="104"/>
      <c r="D18" s="104"/>
      <c r="E18" s="105"/>
      <c r="F18" s="452"/>
      <c r="G18" s="453"/>
      <c r="H18" s="452"/>
      <c r="I18" s="477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56">
        <f>SUM(F9:F14)</f>
        <v>3686138.17</v>
      </c>
      <c r="G19" s="456"/>
      <c r="H19" s="356">
        <f>SUM(H9:H14)</f>
        <v>3181784.6900000009</v>
      </c>
      <c r="I19" s="357"/>
    </row>
    <row r="20" spans="1:9" ht="10.15" customHeight="1">
      <c r="A20" s="98"/>
      <c r="B20" s="99"/>
      <c r="C20" s="104"/>
      <c r="D20" s="104"/>
      <c r="E20" s="105"/>
      <c r="F20" s="457"/>
      <c r="G20" s="458"/>
      <c r="H20" s="457"/>
      <c r="I20" s="479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59">
        <f>IF(Charges!F19&lt;Produits!F19,Produits!F19-Charges!F19,0)</f>
        <v>798471.65000000037</v>
      </c>
      <c r="G21" s="460"/>
      <c r="H21" s="459">
        <f>IF(Charges!H19&lt;Produits!H19,Produits!H19-Charges!H19,0)</f>
        <v>538754.18999999901</v>
      </c>
      <c r="I21" s="480"/>
    </row>
    <row r="22" spans="1:9" ht="10.15" customHeight="1">
      <c r="A22" s="101"/>
      <c r="B22" s="107"/>
      <c r="C22" s="108"/>
      <c r="D22" s="108"/>
      <c r="E22" s="105"/>
      <c r="F22" s="461"/>
      <c r="G22" s="462"/>
      <c r="H22" s="461"/>
      <c r="I22" s="481"/>
    </row>
    <row r="23" spans="1:9">
      <c r="A23" s="101" t="s">
        <v>79</v>
      </c>
      <c r="B23" s="448" t="s">
        <v>291</v>
      </c>
      <c r="C23" s="448"/>
      <c r="D23" s="449"/>
      <c r="E23" s="106" t="s">
        <v>202</v>
      </c>
      <c r="F23" s="454"/>
      <c r="G23" s="455"/>
      <c r="H23" s="454"/>
      <c r="I23" s="478"/>
    </row>
    <row r="24" spans="1:9">
      <c r="A24" s="98"/>
      <c r="B24" s="448"/>
      <c r="C24" s="448"/>
      <c r="D24" s="449"/>
      <c r="E24" s="105"/>
      <c r="F24" s="454"/>
      <c r="G24" s="455"/>
      <c r="H24" s="454"/>
      <c r="I24" s="478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2">
        <v>628854.69999999995</v>
      </c>
      <c r="G25" s="453"/>
      <c r="H25" s="452">
        <v>609473.92000000004</v>
      </c>
      <c r="I25" s="477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2">
        <v>0</v>
      </c>
      <c r="G26" s="453"/>
      <c r="H26" s="452">
        <v>0</v>
      </c>
      <c r="I26" s="477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2">
        <v>0</v>
      </c>
      <c r="G27" s="453"/>
      <c r="H27" s="452">
        <v>0</v>
      </c>
      <c r="I27" s="477"/>
    </row>
    <row r="28" spans="1:9">
      <c r="A28" s="98"/>
      <c r="B28" s="98" t="s">
        <v>57</v>
      </c>
      <c r="C28" s="104" t="s">
        <v>207</v>
      </c>
      <c r="D28" s="104"/>
      <c r="E28" s="105"/>
      <c r="F28" s="454"/>
      <c r="G28" s="455"/>
      <c r="H28" s="454"/>
      <c r="I28" s="478"/>
    </row>
    <row r="29" spans="1:9">
      <c r="A29" s="98"/>
      <c r="B29" s="98"/>
      <c r="C29" s="104" t="s">
        <v>208</v>
      </c>
      <c r="D29" s="104"/>
      <c r="E29" s="105">
        <v>665</v>
      </c>
      <c r="F29" s="452">
        <v>16500</v>
      </c>
      <c r="G29" s="453"/>
      <c r="H29" s="452">
        <v>16500</v>
      </c>
      <c r="I29" s="477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2">
        <v>836500</v>
      </c>
      <c r="G30" s="453"/>
      <c r="H30" s="452">
        <v>437000</v>
      </c>
      <c r="I30" s="477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54"/>
      <c r="G31" s="455"/>
      <c r="H31" s="454"/>
      <c r="I31" s="478"/>
    </row>
    <row r="32" spans="1:9">
      <c r="A32" s="98"/>
      <c r="B32" s="98"/>
      <c r="C32" s="104" t="s">
        <v>211</v>
      </c>
      <c r="D32" s="104"/>
      <c r="E32" s="105">
        <v>667</v>
      </c>
      <c r="F32" s="452">
        <v>0</v>
      </c>
      <c r="G32" s="453"/>
      <c r="H32" s="452">
        <v>0</v>
      </c>
      <c r="I32" s="477"/>
    </row>
    <row r="33" spans="1:9" ht="10.15" customHeight="1">
      <c r="A33" s="98"/>
      <c r="B33" s="99"/>
      <c r="C33" s="104"/>
      <c r="D33" s="104"/>
      <c r="E33" s="105"/>
      <c r="F33" s="452"/>
      <c r="G33" s="453"/>
      <c r="H33" s="452"/>
      <c r="I33" s="477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56">
        <f>SUM(F25:F32)</f>
        <v>1481854.7</v>
      </c>
      <c r="G34" s="456"/>
      <c r="H34" s="356">
        <f>SUM(H25:H32)</f>
        <v>1062973.92</v>
      </c>
      <c r="I34" s="357"/>
    </row>
    <row r="35" spans="1:9" ht="10.15" customHeight="1">
      <c r="A35" s="101"/>
      <c r="B35" s="102"/>
      <c r="C35" s="100"/>
      <c r="D35" s="100"/>
      <c r="E35" s="105"/>
      <c r="F35" s="463"/>
      <c r="G35" s="464"/>
      <c r="H35" s="463"/>
      <c r="I35" s="482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56">
        <f>F19+F34</f>
        <v>5167992.87</v>
      </c>
      <c r="G36" s="456"/>
      <c r="H36" s="356">
        <f>H19+H34</f>
        <v>4244758.6100000013</v>
      </c>
      <c r="I36" s="357"/>
    </row>
    <row r="37" spans="1:9" ht="10.15" customHeight="1">
      <c r="A37" s="101"/>
      <c r="B37" s="102"/>
      <c r="C37" s="104"/>
      <c r="D37" s="104"/>
      <c r="E37" s="105"/>
      <c r="F37" s="463"/>
      <c r="G37" s="464"/>
      <c r="H37" s="463"/>
      <c r="I37" s="482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65">
        <f>IF(Charges!F36&lt;Produits!F33,Produits!F33-Charges!F36,0)</f>
        <v>601023.62999999989</v>
      </c>
      <c r="G38" s="466"/>
      <c r="H38" s="465">
        <f>IF(Charges!H36&lt;Produits!H33,Produits!H33-Charges!H36,0)</f>
        <v>732825.62999999896</v>
      </c>
      <c r="I38" s="483"/>
    </row>
    <row r="39" spans="1:9" ht="10.15" customHeight="1">
      <c r="A39" s="101"/>
      <c r="B39" s="102"/>
      <c r="C39" s="104"/>
      <c r="D39" s="104"/>
      <c r="E39" s="105"/>
      <c r="F39" s="467"/>
      <c r="G39" s="468"/>
      <c r="H39" s="467"/>
      <c r="I39" s="484"/>
    </row>
    <row r="40" spans="1:9">
      <c r="A40" s="101" t="s">
        <v>108</v>
      </c>
      <c r="B40" s="102" t="s">
        <v>217</v>
      </c>
      <c r="C40" s="104"/>
      <c r="D40" s="104"/>
      <c r="E40" s="105"/>
      <c r="F40" s="454"/>
      <c r="G40" s="455"/>
      <c r="H40" s="454"/>
      <c r="I40" s="478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2">
        <v>3379.04</v>
      </c>
      <c r="G41" s="453"/>
      <c r="H41" s="452">
        <v>463.21</v>
      </c>
      <c r="I41" s="477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2">
        <v>0</v>
      </c>
      <c r="G42" s="453"/>
      <c r="H42" s="452">
        <v>0</v>
      </c>
      <c r="I42" s="477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2">
        <v>0</v>
      </c>
      <c r="G43" s="453"/>
      <c r="H43" s="452">
        <v>0</v>
      </c>
      <c r="I43" s="477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69">
        <f>SUM(F41:F43)</f>
        <v>3379.04</v>
      </c>
      <c r="G44" s="470"/>
      <c r="H44" s="469">
        <f>SUM(H41:H43)</f>
        <v>463.21</v>
      </c>
      <c r="I44" s="486"/>
    </row>
    <row r="45" spans="1:9" ht="10.15" customHeight="1">
      <c r="A45" s="101"/>
      <c r="B45" s="113"/>
      <c r="C45" s="108"/>
      <c r="D45" s="108"/>
      <c r="E45" s="105"/>
      <c r="F45" s="358"/>
      <c r="G45" s="471"/>
      <c r="H45" s="358"/>
      <c r="I45" s="359"/>
    </row>
    <row r="46" spans="1:9">
      <c r="A46" s="101" t="s">
        <v>111</v>
      </c>
      <c r="B46" s="102" t="s">
        <v>222</v>
      </c>
      <c r="C46" s="104"/>
      <c r="D46" s="104"/>
      <c r="E46" s="105"/>
      <c r="F46" s="454"/>
      <c r="G46" s="455"/>
      <c r="H46" s="454"/>
      <c r="I46" s="478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2">
        <v>571649.16</v>
      </c>
      <c r="G47" s="453"/>
      <c r="H47" s="452">
        <v>440755.8</v>
      </c>
      <c r="I47" s="477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2">
        <v>44989.35</v>
      </c>
      <c r="G48" s="453"/>
      <c r="H48" s="452">
        <v>384119.25</v>
      </c>
      <c r="I48" s="477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56">
        <f>SUM(F47:F48)</f>
        <v>616638.51</v>
      </c>
      <c r="G49" s="456"/>
      <c r="H49" s="356">
        <f>SUM(H47:H48)</f>
        <v>824875.05</v>
      </c>
      <c r="I49" s="357"/>
    </row>
    <row r="50" spans="1:9" ht="10.15" customHeight="1">
      <c r="A50" s="101"/>
      <c r="B50" s="113"/>
      <c r="C50" s="108"/>
      <c r="D50" s="108"/>
      <c r="E50" s="105"/>
      <c r="F50" s="358"/>
      <c r="G50" s="471"/>
      <c r="H50" s="358"/>
      <c r="I50" s="359"/>
    </row>
    <row r="51" spans="1:9">
      <c r="A51" s="101" t="s">
        <v>118</v>
      </c>
      <c r="B51" s="448" t="s">
        <v>289</v>
      </c>
      <c r="C51" s="448"/>
      <c r="D51" s="449"/>
      <c r="E51" s="105"/>
      <c r="F51" s="454"/>
      <c r="G51" s="455"/>
      <c r="H51" s="454"/>
      <c r="I51" s="478"/>
    </row>
    <row r="52" spans="1:9">
      <c r="A52" s="101"/>
      <c r="B52" s="448"/>
      <c r="C52" s="448"/>
      <c r="D52" s="449"/>
      <c r="E52" s="105" t="s">
        <v>226</v>
      </c>
      <c r="F52" s="472">
        <f>F44+F49</f>
        <v>620017.55000000005</v>
      </c>
      <c r="G52" s="473"/>
      <c r="H52" s="472">
        <f>H44+H49</f>
        <v>825338.26</v>
      </c>
      <c r="I52" s="485"/>
    </row>
    <row r="53" spans="1:9" ht="10.15" customHeight="1">
      <c r="A53" s="101"/>
      <c r="B53" s="102"/>
      <c r="C53" s="104"/>
      <c r="D53" s="104"/>
      <c r="E53" s="105"/>
      <c r="F53" s="463"/>
      <c r="G53" s="464"/>
      <c r="H53" s="463"/>
      <c r="I53" s="482"/>
    </row>
    <row r="54" spans="1:9">
      <c r="A54" s="101" t="s">
        <v>227</v>
      </c>
      <c r="B54" s="102" t="s">
        <v>228</v>
      </c>
      <c r="C54" s="104"/>
      <c r="D54" s="108"/>
      <c r="E54" s="105"/>
      <c r="F54" s="459">
        <f>IF(Charges!F52&lt;Produits!F51,Produits!F51-Charges!F52,0)</f>
        <v>504477.43999999994</v>
      </c>
      <c r="G54" s="460"/>
      <c r="H54" s="459">
        <f>IF(Charges!H52&lt;Produits!H51,Produits!H51-Charges!H52,0)</f>
        <v>0</v>
      </c>
      <c r="I54" s="480"/>
    </row>
    <row r="55" spans="1:9" ht="10.15" customHeight="1">
      <c r="A55" s="101"/>
      <c r="B55" s="113"/>
      <c r="C55" s="104"/>
      <c r="D55" s="108"/>
      <c r="E55" s="105"/>
      <c r="F55" s="463"/>
      <c r="G55" s="464"/>
      <c r="H55" s="463"/>
      <c r="I55" s="482"/>
    </row>
    <row r="56" spans="1:9">
      <c r="A56" s="101" t="s">
        <v>229</v>
      </c>
      <c r="B56" s="102" t="s">
        <v>230</v>
      </c>
      <c r="C56" s="104"/>
      <c r="D56" s="108"/>
      <c r="E56" s="105"/>
      <c r="F56" s="356">
        <f>F36+F52</f>
        <v>5788010.4199999999</v>
      </c>
      <c r="G56" s="456"/>
      <c r="H56" s="356">
        <f>H36+H52</f>
        <v>5070096.870000001</v>
      </c>
      <c r="I56" s="357"/>
    </row>
    <row r="57" spans="1:9" ht="10.15" customHeight="1">
      <c r="A57" s="101"/>
      <c r="B57" s="113"/>
      <c r="C57" s="104"/>
      <c r="D57" s="104"/>
      <c r="E57" s="105"/>
      <c r="F57" s="463"/>
      <c r="G57" s="464"/>
      <c r="H57" s="463"/>
      <c r="I57" s="482"/>
    </row>
    <row r="58" spans="1:9">
      <c r="A58" s="101" t="s">
        <v>231</v>
      </c>
      <c r="B58" s="102" t="s">
        <v>232</v>
      </c>
      <c r="C58" s="104"/>
      <c r="D58" s="104"/>
      <c r="E58" s="105"/>
      <c r="F58" s="459">
        <f>IF(Charges!F56&lt;Produits!F55,Produits!F55-Charges!F56,0)</f>
        <v>1105501.0700000003</v>
      </c>
      <c r="G58" s="460"/>
      <c r="H58" s="459">
        <f>IF(Charges!H56&lt;Produits!H55,Produits!H55-Charges!H56,0)</f>
        <v>342719.49999999907</v>
      </c>
      <c r="I58" s="480"/>
    </row>
    <row r="59" spans="1:9" ht="10.15" customHeight="1">
      <c r="A59" s="101"/>
      <c r="B59" s="102"/>
      <c r="C59" s="104"/>
      <c r="D59" s="104"/>
      <c r="E59" s="105"/>
      <c r="F59" s="461"/>
      <c r="G59" s="462"/>
      <c r="H59" s="461"/>
      <c r="I59" s="481"/>
    </row>
    <row r="60" spans="1:9">
      <c r="A60" s="101" t="s">
        <v>233</v>
      </c>
      <c r="B60" s="102" t="s">
        <v>234</v>
      </c>
      <c r="C60" s="104"/>
      <c r="D60" s="104"/>
      <c r="E60" s="105"/>
      <c r="F60" s="454"/>
      <c r="G60" s="455"/>
      <c r="H60" s="454"/>
      <c r="I60" s="478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2">
        <v>601023.63</v>
      </c>
      <c r="G61" s="453"/>
      <c r="H61" s="452">
        <v>732825.63</v>
      </c>
      <c r="I61" s="477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2">
        <v>504477.44</v>
      </c>
      <c r="G62" s="453"/>
      <c r="H62" s="452">
        <v>0</v>
      </c>
      <c r="I62" s="477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59">
        <f>SUM(F61:F62)</f>
        <v>1105501.07</v>
      </c>
      <c r="G63" s="460"/>
      <c r="H63" s="487">
        <f>SUM(H61:H62)</f>
        <v>732825.63</v>
      </c>
      <c r="I63" s="488"/>
    </row>
    <row r="64" spans="1:9" ht="10.15" customHeight="1">
      <c r="A64" s="101"/>
      <c r="B64" s="113"/>
      <c r="C64" s="104"/>
      <c r="D64" s="104"/>
      <c r="E64" s="105"/>
      <c r="F64" s="463"/>
      <c r="G64" s="464"/>
      <c r="H64" s="463"/>
      <c r="I64" s="482"/>
    </row>
    <row r="65" spans="1:9" ht="13.5" thickBot="1">
      <c r="A65" s="101" t="s">
        <v>238</v>
      </c>
      <c r="B65" s="102" t="s">
        <v>239</v>
      </c>
      <c r="C65" s="104"/>
      <c r="D65" s="104"/>
      <c r="E65" s="114"/>
      <c r="F65" s="474">
        <f>F56+F63</f>
        <v>6893511.4900000002</v>
      </c>
      <c r="G65" s="475"/>
      <c r="H65" s="474">
        <f>H56+H63</f>
        <v>5802922.5000000009</v>
      </c>
      <c r="I65" s="48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  <c r="J1" s="21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21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21"/>
    </row>
    <row r="4" spans="1:10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494" t="s">
        <v>42</v>
      </c>
      <c r="F5" s="496">
        <f>I2</f>
        <v>2023</v>
      </c>
      <c r="G5" s="497"/>
      <c r="H5" s="502">
        <f>F5-1</f>
        <v>2022</v>
      </c>
      <c r="I5" s="503"/>
      <c r="J5" s="21"/>
    </row>
    <row r="6" spans="1:10">
      <c r="A6" s="80" t="s">
        <v>184</v>
      </c>
      <c r="B6" s="81"/>
      <c r="C6" s="81"/>
      <c r="D6" s="81"/>
      <c r="E6" s="495"/>
      <c r="F6" s="498"/>
      <c r="G6" s="499"/>
      <c r="H6" s="504"/>
      <c r="I6" s="505"/>
      <c r="J6" s="22"/>
    </row>
    <row r="7" spans="1:10" ht="11.45" customHeight="1" thickBot="1">
      <c r="A7" s="82"/>
      <c r="B7" s="78"/>
      <c r="C7" s="78"/>
      <c r="D7" s="78"/>
      <c r="E7" s="495"/>
      <c r="F7" s="500"/>
      <c r="G7" s="501"/>
      <c r="H7" s="506"/>
      <c r="I7" s="507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08"/>
      <c r="G8" s="509"/>
      <c r="H8" s="529"/>
      <c r="I8" s="530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10">
        <v>1007496.81</v>
      </c>
      <c r="G9" s="511"/>
      <c r="H9" s="531">
        <v>857979.56</v>
      </c>
      <c r="I9" s="532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10">
        <v>1430116.33</v>
      </c>
      <c r="G10" s="511"/>
      <c r="H10" s="531">
        <v>1134218.07</v>
      </c>
      <c r="I10" s="532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10"/>
      <c r="G11" s="511"/>
      <c r="H11" s="531"/>
      <c r="I11" s="532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10">
        <v>1992610.45</v>
      </c>
      <c r="G12" s="511"/>
      <c r="H12" s="531">
        <v>1694194.2</v>
      </c>
      <c r="I12" s="532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10">
        <v>16500</v>
      </c>
      <c r="G13" s="511"/>
      <c r="H13" s="531">
        <v>16500</v>
      </c>
      <c r="I13" s="532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12">
        <f>SUM(F16:F17)</f>
        <v>37886.229999999996</v>
      </c>
      <c r="G14" s="513"/>
      <c r="H14" s="533">
        <f>SUM(H16:H17)</f>
        <v>17647.05</v>
      </c>
      <c r="I14" s="534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14"/>
      <c r="G15" s="515"/>
      <c r="H15" s="535"/>
      <c r="I15" s="536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10">
        <v>9060.39</v>
      </c>
      <c r="G16" s="511"/>
      <c r="H16" s="531">
        <v>6780.58</v>
      </c>
      <c r="I16" s="532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10">
        <v>28825.84</v>
      </c>
      <c r="G17" s="511"/>
      <c r="H17" s="531">
        <v>10866.47</v>
      </c>
      <c r="I17" s="532"/>
      <c r="J17" s="21"/>
    </row>
    <row r="18" spans="1:10" ht="10.15" customHeight="1">
      <c r="A18" s="82"/>
      <c r="B18" s="78"/>
      <c r="C18" s="87"/>
      <c r="D18" s="87"/>
      <c r="E18" s="88"/>
      <c r="F18" s="510"/>
      <c r="G18" s="511"/>
      <c r="H18" s="531"/>
      <c r="I18" s="532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56">
        <f>SUM(F9:F14)</f>
        <v>4484609.82</v>
      </c>
      <c r="G19" s="371"/>
      <c r="H19" s="456">
        <f>SUM(H9:H14)</f>
        <v>3720538.88</v>
      </c>
      <c r="I19" s="357"/>
      <c r="J19" s="22"/>
    </row>
    <row r="20" spans="1:10" ht="10.15" customHeight="1">
      <c r="A20" s="82"/>
      <c r="B20" s="78"/>
      <c r="C20" s="87"/>
      <c r="D20" s="87"/>
      <c r="E20" s="88"/>
      <c r="F20" s="516"/>
      <c r="G20" s="517"/>
      <c r="H20" s="537"/>
      <c r="I20" s="538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8">
        <f>IF(Charges!F19&gt;Produits!F19,Charges!F19-Produits!F19,0)</f>
        <v>0</v>
      </c>
      <c r="G21" s="519"/>
      <c r="H21" s="518">
        <f>IF(Charges!H19&gt;Produits!H19,Charges!H19-Produits!H19,0)</f>
        <v>0</v>
      </c>
      <c r="I21" s="539"/>
      <c r="J21" s="21"/>
    </row>
    <row r="22" spans="1:10" ht="10.15" customHeight="1">
      <c r="A22" s="83"/>
      <c r="B22" s="90"/>
      <c r="C22" s="84"/>
      <c r="D22" s="84"/>
      <c r="E22" s="88"/>
      <c r="F22" s="467"/>
      <c r="G22" s="520"/>
      <c r="H22" s="468"/>
      <c r="I22" s="484"/>
      <c r="J22" s="21"/>
    </row>
    <row r="23" spans="1:10">
      <c r="A23" s="83" t="s">
        <v>138</v>
      </c>
      <c r="B23" s="490" t="s">
        <v>290</v>
      </c>
      <c r="C23" s="490"/>
      <c r="D23" s="491"/>
      <c r="E23" s="89" t="s">
        <v>202</v>
      </c>
      <c r="F23" s="521"/>
      <c r="G23" s="522"/>
      <c r="H23" s="540"/>
      <c r="I23" s="541"/>
      <c r="J23" s="22"/>
    </row>
    <row r="24" spans="1:10">
      <c r="A24" s="82"/>
      <c r="B24" s="490"/>
      <c r="C24" s="490"/>
      <c r="D24" s="491"/>
      <c r="E24" s="88"/>
      <c r="F24" s="523"/>
      <c r="G24" s="524"/>
      <c r="H24" s="542"/>
      <c r="I24" s="543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10">
        <v>666323.55000000005</v>
      </c>
      <c r="G25" s="511"/>
      <c r="H25" s="531">
        <v>694283.32</v>
      </c>
      <c r="I25" s="532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10">
        <v>0</v>
      </c>
      <c r="G26" s="511"/>
      <c r="H26" s="531">
        <v>0</v>
      </c>
      <c r="I26" s="532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10">
        <v>330005.46000000002</v>
      </c>
      <c r="G27" s="511"/>
      <c r="H27" s="531">
        <v>298199.03000000003</v>
      </c>
      <c r="I27" s="532"/>
      <c r="J27" s="21"/>
    </row>
    <row r="28" spans="1:10" ht="23.45" customHeight="1">
      <c r="A28" s="82"/>
      <c r="B28" s="172" t="s">
        <v>147</v>
      </c>
      <c r="C28" s="492" t="s">
        <v>292</v>
      </c>
      <c r="D28" s="493"/>
      <c r="E28" s="88">
        <v>767</v>
      </c>
      <c r="F28" s="510">
        <v>288077.67</v>
      </c>
      <c r="G28" s="511"/>
      <c r="H28" s="531">
        <v>264563.01</v>
      </c>
      <c r="I28" s="532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10">
        <v>0</v>
      </c>
      <c r="G29" s="511"/>
      <c r="H29" s="531">
        <v>0</v>
      </c>
      <c r="I29" s="532"/>
      <c r="J29" s="21"/>
    </row>
    <row r="30" spans="1:10" ht="10.15" customHeight="1">
      <c r="A30" s="82"/>
      <c r="B30" s="78"/>
      <c r="C30" s="87"/>
      <c r="D30" s="87"/>
      <c r="E30" s="88"/>
      <c r="F30" s="510"/>
      <c r="G30" s="511"/>
      <c r="H30" s="531"/>
      <c r="I30" s="532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56">
        <f>SUM(F25:F29)</f>
        <v>1284406.68</v>
      </c>
      <c r="G31" s="371"/>
      <c r="H31" s="456">
        <f>SUM(H25:H29)</f>
        <v>1257045.3599999999</v>
      </c>
      <c r="I31" s="357"/>
      <c r="J31" s="21"/>
    </row>
    <row r="32" spans="1:10" ht="10.15" customHeight="1">
      <c r="A32" s="83"/>
      <c r="B32" s="84"/>
      <c r="C32" s="78"/>
      <c r="D32" s="78"/>
      <c r="E32" s="88"/>
      <c r="F32" s="467"/>
      <c r="G32" s="520"/>
      <c r="H32" s="468"/>
      <c r="I32" s="484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56">
        <f>F19+F31</f>
        <v>5769016.5</v>
      </c>
      <c r="G33" s="371"/>
      <c r="H33" s="456">
        <f>H19+H31</f>
        <v>4977584.24</v>
      </c>
      <c r="I33" s="357"/>
      <c r="J33" s="21"/>
    </row>
    <row r="34" spans="1:10" ht="10.15" customHeight="1">
      <c r="A34" s="83"/>
      <c r="B34" s="84"/>
      <c r="C34" s="87"/>
      <c r="D34" s="87"/>
      <c r="E34" s="88"/>
      <c r="F34" s="467"/>
      <c r="G34" s="520"/>
      <c r="H34" s="468"/>
      <c r="I34" s="484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8">
        <f>IF(Charges!F36&gt;Produits!F33,Charges!F36-Produits!F33,0)</f>
        <v>0</v>
      </c>
      <c r="G35" s="519"/>
      <c r="H35" s="518">
        <f>IF(Charges!H36&gt;Produits!H33,Charges!H36-Produits!H33,0)</f>
        <v>0</v>
      </c>
      <c r="I35" s="539"/>
      <c r="J35" s="21"/>
    </row>
    <row r="36" spans="1:10" ht="10.15" customHeight="1">
      <c r="A36" s="83"/>
      <c r="B36" s="84"/>
      <c r="C36" s="87"/>
      <c r="D36" s="87"/>
      <c r="E36" s="88"/>
      <c r="F36" s="525"/>
      <c r="G36" s="526"/>
      <c r="H36" s="544"/>
      <c r="I36" s="545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21"/>
      <c r="G37" s="522"/>
      <c r="H37" s="540"/>
      <c r="I37" s="541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10">
        <v>28020.400000000001</v>
      </c>
      <c r="G38" s="511"/>
      <c r="H38" s="531">
        <v>11239.28</v>
      </c>
      <c r="I38" s="532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10">
        <v>875</v>
      </c>
      <c r="G39" s="511"/>
      <c r="H39" s="531">
        <v>42123.24</v>
      </c>
      <c r="I39" s="532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10">
        <v>0</v>
      </c>
      <c r="G40" s="511"/>
      <c r="H40" s="531">
        <v>0</v>
      </c>
      <c r="I40" s="532"/>
      <c r="J40" s="21"/>
    </row>
    <row r="41" spans="1:10" ht="9.6" customHeight="1">
      <c r="A41" s="83"/>
      <c r="B41" s="87"/>
      <c r="C41" s="87"/>
      <c r="D41" s="87"/>
      <c r="E41" s="88"/>
      <c r="F41" s="510"/>
      <c r="G41" s="511"/>
      <c r="H41" s="531"/>
      <c r="I41" s="532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56">
        <f>SUM(F38:F40)</f>
        <v>28895.4</v>
      </c>
      <c r="G42" s="371"/>
      <c r="H42" s="456">
        <f>SUM(H38:H40)</f>
        <v>53362.52</v>
      </c>
      <c r="I42" s="357"/>
      <c r="J42" s="21"/>
    </row>
    <row r="43" spans="1:10" ht="10.15" customHeight="1">
      <c r="A43" s="83"/>
      <c r="B43" s="87"/>
      <c r="C43" s="84"/>
      <c r="D43" s="84"/>
      <c r="E43" s="88"/>
      <c r="F43" s="358"/>
      <c r="G43" s="376"/>
      <c r="H43" s="471"/>
      <c r="I43" s="359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21"/>
      <c r="G44" s="522"/>
      <c r="H44" s="540"/>
      <c r="I44" s="541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10">
        <v>0</v>
      </c>
      <c r="G45" s="511"/>
      <c r="H45" s="531">
        <v>0</v>
      </c>
      <c r="I45" s="532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10">
        <v>1095599.5900000001</v>
      </c>
      <c r="G46" s="511"/>
      <c r="H46" s="531">
        <v>381869.61</v>
      </c>
      <c r="I46" s="532"/>
      <c r="J46" s="21"/>
    </row>
    <row r="47" spans="1:10" ht="9.6" customHeight="1">
      <c r="A47" s="83"/>
      <c r="B47" s="87"/>
      <c r="C47" s="87"/>
      <c r="D47" s="87"/>
      <c r="E47" s="88"/>
      <c r="F47" s="521"/>
      <c r="G47" s="522"/>
      <c r="H47" s="540"/>
      <c r="I47" s="541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8">
        <f>SUM(F45:F46)</f>
        <v>1095599.5900000001</v>
      </c>
      <c r="G48" s="519"/>
      <c r="H48" s="546">
        <f>SUM(H45:H46)</f>
        <v>381869.61</v>
      </c>
      <c r="I48" s="539"/>
      <c r="J48" s="21"/>
    </row>
    <row r="49" spans="1:10" ht="10.15" customHeight="1">
      <c r="A49" s="83"/>
      <c r="B49" s="87"/>
      <c r="C49" s="84"/>
      <c r="D49" s="84"/>
      <c r="E49" s="88"/>
      <c r="F49" s="525"/>
      <c r="G49" s="526"/>
      <c r="H49" s="544"/>
      <c r="I49" s="545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21"/>
      <c r="G50" s="522"/>
      <c r="H50" s="540"/>
      <c r="I50" s="541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56">
        <f>F42+F48</f>
        <v>1124494.99</v>
      </c>
      <c r="G51" s="371"/>
      <c r="H51" s="456">
        <f>H42+H48</f>
        <v>435232.13</v>
      </c>
      <c r="I51" s="357"/>
      <c r="J51" s="21"/>
    </row>
    <row r="52" spans="1:10" ht="10.15" customHeight="1">
      <c r="A52" s="83"/>
      <c r="B52" s="84"/>
      <c r="C52" s="87"/>
      <c r="D52" s="87"/>
      <c r="E52" s="88"/>
      <c r="F52" s="467"/>
      <c r="G52" s="520"/>
      <c r="H52" s="468"/>
      <c r="I52" s="484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8">
        <f>IF(Charges!F52&gt;Produits!F51,Charges!F52-Produits!F51,0)</f>
        <v>0</v>
      </c>
      <c r="G53" s="519"/>
      <c r="H53" s="518">
        <f>IF(Charges!H52&gt;Produits!H51,Charges!H52-Produits!H51,0)</f>
        <v>390106.13</v>
      </c>
      <c r="I53" s="539"/>
      <c r="J53" s="21"/>
    </row>
    <row r="54" spans="1:10" ht="10.15" customHeight="1">
      <c r="A54" s="83"/>
      <c r="B54" s="87"/>
      <c r="C54" s="87"/>
      <c r="D54" s="87"/>
      <c r="E54" s="88"/>
      <c r="F54" s="467"/>
      <c r="G54" s="520"/>
      <c r="H54" s="468"/>
      <c r="I54" s="484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56">
        <f>F33+F51</f>
        <v>6893511.4900000002</v>
      </c>
      <c r="G55" s="371"/>
      <c r="H55" s="456">
        <f>H33+H51</f>
        <v>5412816.3700000001</v>
      </c>
      <c r="I55" s="357"/>
      <c r="J55" s="21"/>
    </row>
    <row r="56" spans="1:10" ht="10.15" customHeight="1">
      <c r="A56" s="83"/>
      <c r="B56" s="87"/>
      <c r="C56" s="87"/>
      <c r="D56" s="87"/>
      <c r="E56" s="88"/>
      <c r="F56" s="467"/>
      <c r="G56" s="520"/>
      <c r="H56" s="468"/>
      <c r="I56" s="484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8">
        <f>IF(Charges!F56&gt;Produits!F55,Charges!F56-Produits!F55,0)</f>
        <v>0</v>
      </c>
      <c r="G57" s="519"/>
      <c r="H57" s="518">
        <f>IF(Charges!H56&gt;Produits!H55,Charges!H56-Produits!H55,0)</f>
        <v>0</v>
      </c>
      <c r="I57" s="539"/>
      <c r="J57" s="21"/>
    </row>
    <row r="58" spans="1:10" ht="10.15" customHeight="1">
      <c r="A58" s="83"/>
      <c r="B58" s="84"/>
      <c r="C58" s="87"/>
      <c r="D58" s="87"/>
      <c r="E58" s="88"/>
      <c r="F58" s="525"/>
      <c r="G58" s="526"/>
      <c r="H58" s="544"/>
      <c r="I58" s="545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23"/>
      <c r="G59" s="524"/>
      <c r="H59" s="542"/>
      <c r="I59" s="543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10">
        <v>0</v>
      </c>
      <c r="G60" s="511"/>
      <c r="H60" s="531">
        <v>0</v>
      </c>
      <c r="I60" s="532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10">
        <v>0</v>
      </c>
      <c r="G61" s="511"/>
      <c r="H61" s="531">
        <v>390106.13</v>
      </c>
      <c r="I61" s="532"/>
      <c r="J61" s="21"/>
    </row>
    <row r="62" spans="1:10" ht="10.15" customHeight="1">
      <c r="A62" s="83"/>
      <c r="B62" s="86"/>
      <c r="C62" s="87"/>
      <c r="D62" s="87"/>
      <c r="E62" s="88"/>
      <c r="F62" s="521"/>
      <c r="G62" s="522"/>
      <c r="H62" s="540"/>
      <c r="I62" s="541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56">
        <f>SUM(F60:F61)</f>
        <v>0</v>
      </c>
      <c r="G63" s="371"/>
      <c r="H63" s="456">
        <f>SUM(H60:H61)</f>
        <v>390106.13</v>
      </c>
      <c r="I63" s="357"/>
      <c r="J63" s="21"/>
    </row>
    <row r="64" spans="1:10" ht="10.15" customHeight="1">
      <c r="A64" s="83"/>
      <c r="B64" s="87"/>
      <c r="C64" s="87"/>
      <c r="D64" s="87"/>
      <c r="E64" s="88"/>
      <c r="F64" s="467"/>
      <c r="G64" s="520"/>
      <c r="H64" s="468"/>
      <c r="I64" s="484"/>
      <c r="J64" s="21"/>
    </row>
    <row r="65" spans="1:10" ht="13.5" thickBot="1">
      <c r="A65" s="83" t="s">
        <v>285</v>
      </c>
      <c r="B65" s="84" t="s">
        <v>286</v>
      </c>
      <c r="C65" s="87"/>
      <c r="D65" s="87"/>
      <c r="E65" s="91"/>
      <c r="F65" s="527">
        <f>F55+F63</f>
        <v>6893511.4900000002</v>
      </c>
      <c r="G65" s="528"/>
      <c r="H65" s="547">
        <f>H55+H63</f>
        <v>5802922.5</v>
      </c>
      <c r="I65" s="548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899999999999999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899999999999999" customHeight="1">
      <c r="A8" s="66"/>
      <c r="B8" s="549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1"/>
      <c r="S8" s="153"/>
    </row>
    <row r="9" spans="1:19" ht="16.899999999999999" customHeight="1">
      <c r="A9" s="66"/>
      <c r="B9" s="552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  <c r="Q9" s="553"/>
      <c r="R9" s="554"/>
      <c r="S9" s="66"/>
    </row>
    <row r="10" spans="1:19" ht="16.899999999999999" customHeight="1">
      <c r="A10" s="66"/>
      <c r="B10" s="552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/>
      <c r="S10" s="66"/>
    </row>
    <row r="11" spans="1:19" ht="16.899999999999999" customHeight="1">
      <c r="A11" s="66"/>
      <c r="B11" s="552"/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S11" s="71"/>
    </row>
    <row r="12" spans="1:19" ht="16.899999999999999" customHeight="1">
      <c r="A12" s="66"/>
      <c r="B12" s="552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4"/>
      <c r="S12" s="72"/>
    </row>
    <row r="13" spans="1:19" ht="16.899999999999999" customHeight="1">
      <c r="A13" s="66"/>
      <c r="B13" s="552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P13" s="553"/>
      <c r="Q13" s="553"/>
      <c r="R13" s="554"/>
      <c r="S13" s="72"/>
    </row>
    <row r="14" spans="1:19" ht="16.899999999999999" customHeight="1">
      <c r="A14" s="66"/>
      <c r="B14" s="552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72"/>
    </row>
    <row r="15" spans="1:19" ht="16.899999999999999" customHeight="1">
      <c r="A15" s="73"/>
      <c r="B15" s="555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7"/>
      <c r="S15" s="72"/>
    </row>
    <row r="16" spans="1:19" ht="16.899999999999999" customHeight="1">
      <c r="A16" s="66"/>
      <c r="B16" s="552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4"/>
      <c r="S16" s="72"/>
    </row>
    <row r="17" spans="1:19" ht="16.899999999999999" customHeight="1">
      <c r="A17" s="66"/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4"/>
      <c r="S17" s="72"/>
    </row>
    <row r="18" spans="1:19" ht="16.899999999999999" customHeight="1">
      <c r="A18" s="66"/>
      <c r="B18" s="552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3"/>
      <c r="R18" s="554"/>
      <c r="S18" s="71"/>
    </row>
    <row r="19" spans="1:19" s="70" customFormat="1" ht="16.899999999999999" customHeight="1">
      <c r="A19" s="73"/>
      <c r="B19" s="555"/>
      <c r="C19" s="556"/>
      <c r="D19" s="556"/>
      <c r="E19" s="556"/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7"/>
      <c r="S19" s="74"/>
    </row>
    <row r="20" spans="1:19" s="70" customFormat="1" ht="16.899999999999999" customHeight="1">
      <c r="A20" s="73"/>
      <c r="B20" s="555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7"/>
      <c r="S20" s="74"/>
    </row>
    <row r="21" spans="1:19" ht="16.899999999999999" customHeight="1">
      <c r="A21" s="66"/>
      <c r="B21" s="552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72"/>
    </row>
    <row r="22" spans="1:19" ht="16.899999999999999" customHeight="1">
      <c r="A22" s="66"/>
      <c r="B22" s="552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4"/>
      <c r="S22" s="72"/>
    </row>
    <row r="23" spans="1:19" ht="16.899999999999999" customHeight="1">
      <c r="A23" s="66"/>
      <c r="B23" s="552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4"/>
      <c r="S23" s="72"/>
    </row>
    <row r="24" spans="1:19" ht="16.899999999999999" customHeight="1">
      <c r="A24" s="66"/>
      <c r="B24" s="552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4"/>
      <c r="S24" s="72"/>
    </row>
    <row r="25" spans="1:19" ht="16.899999999999999" customHeight="1">
      <c r="A25" s="66"/>
      <c r="B25" s="552"/>
      <c r="C25" s="553"/>
      <c r="D25" s="553"/>
      <c r="E25" s="553"/>
      <c r="F25" s="553"/>
      <c r="G25" s="553"/>
      <c r="H25" s="553"/>
      <c r="I25" s="553"/>
      <c r="J25" s="553"/>
      <c r="K25" s="553"/>
      <c r="L25" s="553"/>
      <c r="M25" s="553"/>
      <c r="N25" s="553"/>
      <c r="O25" s="553"/>
      <c r="P25" s="553"/>
      <c r="Q25" s="553"/>
      <c r="R25" s="554"/>
      <c r="S25" s="72"/>
    </row>
    <row r="26" spans="1:19" ht="16.899999999999999" customHeight="1">
      <c r="A26" s="66"/>
      <c r="B26" s="552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4"/>
      <c r="S26" s="72"/>
    </row>
    <row r="27" spans="1:19" ht="16.899999999999999" customHeight="1">
      <c r="A27" s="75"/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60"/>
      <c r="S27" s="154"/>
    </row>
    <row r="28" spans="1:19" ht="16.899999999999999" customHeight="1">
      <c r="A28" s="66"/>
      <c r="B28" s="552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4"/>
      <c r="S28" s="72"/>
    </row>
    <row r="29" spans="1:19" ht="16.899999999999999" customHeight="1">
      <c r="A29" s="66"/>
      <c r="B29" s="552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4"/>
      <c r="S29" s="72"/>
    </row>
    <row r="30" spans="1:19" s="70" customFormat="1" ht="16.899999999999999" customHeight="1">
      <c r="A30" s="73"/>
      <c r="B30" s="555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7"/>
      <c r="S30" s="74"/>
    </row>
    <row r="31" spans="1:19" ht="16.899999999999999" customHeight="1">
      <c r="A31" s="66"/>
      <c r="B31" s="552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4"/>
      <c r="S31" s="72"/>
    </row>
    <row r="32" spans="1:19" ht="16.899999999999999" customHeight="1">
      <c r="A32" s="75"/>
      <c r="B32" s="558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60"/>
      <c r="S32" s="154"/>
    </row>
    <row r="33" spans="1:19" ht="16.899999999999999" customHeight="1">
      <c r="A33" s="75"/>
      <c r="B33" s="558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60"/>
      <c r="S33" s="154"/>
    </row>
    <row r="34" spans="1:19" s="70" customFormat="1" ht="16.899999999999999" customHeight="1">
      <c r="A34" s="73"/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7"/>
      <c r="S34" s="74"/>
    </row>
    <row r="35" spans="1:19" ht="16.899999999999999" customHeight="1">
      <c r="A35" s="66"/>
      <c r="B35" s="552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  <c r="R35" s="554"/>
      <c r="S35" s="72"/>
    </row>
    <row r="36" spans="1:19" ht="16.899999999999999" customHeight="1">
      <c r="A36" s="76"/>
      <c r="B36" s="561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3"/>
      <c r="S36" s="154"/>
    </row>
    <row r="37" spans="1:19" s="70" customFormat="1" ht="16.899999999999999" customHeight="1">
      <c r="A37" s="73"/>
      <c r="B37" s="555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7"/>
      <c r="S37" s="74"/>
    </row>
    <row r="38" spans="1:19" ht="16.899999999999999" customHeight="1">
      <c r="A38" s="66"/>
      <c r="B38" s="552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4"/>
      <c r="S38" s="72"/>
    </row>
    <row r="39" spans="1:19" ht="16.899999999999999" customHeight="1">
      <c r="A39" s="66"/>
      <c r="B39" s="552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4"/>
      <c r="S39" s="72"/>
    </row>
    <row r="40" spans="1:19" ht="16.899999999999999" customHeight="1">
      <c r="A40" s="66"/>
      <c r="B40" s="552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4"/>
      <c r="S40" s="72"/>
    </row>
    <row r="41" spans="1:19" ht="16.899999999999999" customHeight="1">
      <c r="A41" s="66"/>
      <c r="B41" s="552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4"/>
      <c r="S41" s="72"/>
    </row>
    <row r="42" spans="1:19" ht="16.899999999999999" customHeight="1">
      <c r="A42" s="66"/>
      <c r="B42" s="552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4"/>
      <c r="S42" s="72"/>
    </row>
    <row r="43" spans="1:19" ht="16.899999999999999" customHeight="1">
      <c r="A43" s="66"/>
      <c r="B43" s="552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4"/>
      <c r="S43" s="72"/>
    </row>
    <row r="44" spans="1:19" ht="16.899999999999999" customHeight="1">
      <c r="A44" s="75"/>
      <c r="B44" s="558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60"/>
      <c r="S44" s="154"/>
    </row>
    <row r="45" spans="1:19" ht="16.899999999999999" customHeight="1">
      <c r="A45" s="71"/>
      <c r="B45" s="570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2"/>
      <c r="S45" s="72"/>
    </row>
    <row r="46" spans="1:19" ht="16.899999999999999" customHeight="1">
      <c r="A46" s="66"/>
      <c r="B46" s="552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4"/>
      <c r="S46" s="72"/>
    </row>
    <row r="47" spans="1:19" ht="16.899999999999999" customHeight="1">
      <c r="A47" s="66"/>
      <c r="B47" s="552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4"/>
      <c r="S47" s="66"/>
    </row>
    <row r="48" spans="1:19" ht="16.899999999999999" customHeight="1">
      <c r="A48" s="68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68"/>
    </row>
    <row r="49" spans="1:19" ht="16.899999999999999" customHeight="1">
      <c r="A49" s="68"/>
      <c r="B49" s="564"/>
      <c r="C49" s="565"/>
      <c r="D49" s="565"/>
      <c r="E49" s="565"/>
      <c r="F49" s="565"/>
      <c r="G49" s="565"/>
      <c r="H49" s="565"/>
      <c r="I49" s="565"/>
      <c r="J49" s="565"/>
      <c r="K49" s="565"/>
      <c r="L49" s="565"/>
      <c r="M49" s="565"/>
      <c r="N49" s="565"/>
      <c r="O49" s="565"/>
      <c r="P49" s="565"/>
      <c r="Q49" s="565"/>
      <c r="R49" s="566"/>
      <c r="S49" s="68"/>
    </row>
    <row r="50" spans="1:19" ht="16.899999999999999" customHeight="1">
      <c r="A50" s="68"/>
      <c r="B50" s="567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9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899999999999999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899999999999999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" customHeight="1">
      <c r="A9" s="306" t="s">
        <v>309</v>
      </c>
      <c r="B9" s="306"/>
      <c r="C9" s="306"/>
      <c r="D9" s="306"/>
      <c r="E9" s="306"/>
      <c r="F9" s="573" t="s">
        <v>310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</row>
    <row r="10" spans="1:19" ht="49.9" customHeight="1">
      <c r="A10" s="306" t="s">
        <v>30</v>
      </c>
      <c r="B10" s="306"/>
      <c r="C10" s="306"/>
      <c r="D10" s="306"/>
      <c r="E10" s="306"/>
      <c r="F10" s="573" t="s">
        <v>311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</row>
    <row r="11" spans="1:19" ht="49.9" customHeight="1">
      <c r="A11" s="306" t="s">
        <v>312</v>
      </c>
      <c r="B11" s="306"/>
      <c r="C11" s="306"/>
      <c r="D11" s="306"/>
      <c r="E11" s="306"/>
      <c r="F11" s="573" t="s">
        <v>313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</row>
    <row r="12" spans="1:19" ht="49.9" customHeight="1">
      <c r="A12" s="306" t="s">
        <v>314</v>
      </c>
      <c r="B12" s="306"/>
      <c r="C12" s="306"/>
      <c r="D12" s="306"/>
      <c r="E12" s="306"/>
      <c r="F12" s="573" t="s">
        <v>334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</row>
    <row r="13" spans="1:19" ht="49.9" customHeight="1">
      <c r="A13" s="306" t="s">
        <v>315</v>
      </c>
      <c r="B13" s="306"/>
      <c r="C13" s="306"/>
      <c r="D13" s="306"/>
      <c r="E13" s="306"/>
      <c r="F13" s="573" t="s">
        <v>316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</row>
    <row r="14" spans="1:19" ht="49.9" customHeight="1">
      <c r="A14" s="306" t="s">
        <v>317</v>
      </c>
      <c r="B14" s="306"/>
      <c r="C14" s="306"/>
      <c r="D14" s="306"/>
      <c r="E14" s="306"/>
      <c r="F14" s="573" t="s">
        <v>335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</row>
    <row r="15" spans="1:19" ht="52.15" customHeight="1">
      <c r="A15" s="306" t="s">
        <v>318</v>
      </c>
      <c r="B15" s="306"/>
      <c r="C15" s="306"/>
      <c r="D15" s="306"/>
      <c r="E15" s="306"/>
      <c r="F15" s="573" t="s">
        <v>319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</row>
    <row r="16" spans="1:19" ht="49.9" customHeight="1">
      <c r="A16" s="574" t="s">
        <v>320</v>
      </c>
      <c r="B16" s="574"/>
      <c r="C16" s="574"/>
      <c r="D16" s="574"/>
      <c r="E16" s="574"/>
      <c r="F16" s="573" t="s">
        <v>321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</row>
    <row r="17" spans="1:19" ht="49.9" customHeight="1">
      <c r="A17" s="306" t="s">
        <v>322</v>
      </c>
      <c r="B17" s="306"/>
      <c r="C17" s="306"/>
      <c r="D17" s="306"/>
      <c r="E17" s="306"/>
      <c r="F17" s="573" t="s">
        <v>336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</row>
    <row r="18" spans="1:19" ht="49.9" customHeight="1">
      <c r="A18" s="306" t="s">
        <v>323</v>
      </c>
      <c r="B18" s="306"/>
      <c r="C18" s="306"/>
      <c r="D18" s="306"/>
      <c r="E18" s="306"/>
      <c r="F18" s="573" t="s">
        <v>324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</row>
    <row r="19" spans="1:19" s="70" customFormat="1" ht="16.899999999999999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89999999999999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89999999999999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89999999999999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8999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89999999999999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89999999999999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89999999999999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899999999999999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89999999999999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899999999999999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899999999999999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899999999999999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899999999999999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899999999999999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899999999999999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89999999999999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899999999999999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899999999999999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89999999999999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89999999999999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89999999999999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89999999999999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89999999999999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89999999999999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899999999999999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899999999999999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89999999999999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89999999999999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89999999999999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899999999999999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899999999999999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899999999999999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cecile kiebooms</cp:lastModifiedBy>
  <cp:lastPrinted>2019-04-29T14:14:47Z</cp:lastPrinted>
  <dcterms:created xsi:type="dcterms:W3CDTF">2006-02-10T09:03:57Z</dcterms:created>
  <dcterms:modified xsi:type="dcterms:W3CDTF">2024-06-13T13:42:54Z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